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/>
  <mc:AlternateContent xmlns:mc="http://schemas.openxmlformats.org/markup-compatibility/2006">
    <mc:Choice Requires="x15">
      <x15ac:absPath xmlns:x15ac="http://schemas.microsoft.com/office/spreadsheetml/2010/11/ac" url="T:\31-100 Prodin\VÝROBA\2024\14_SIL\4011.208_Křenov - Březina\6_DIGI\3_Odevzdání_PDPS\B. SOUPIS PRACÍ S VV\"/>
    </mc:Choice>
  </mc:AlternateContent>
  <xr:revisionPtr revIDLastSave="0" documentId="13_ncr:1_{B060CC7D-C312-4150-9CD2-983112D0C27C}" xr6:coauthVersionLast="47" xr6:coauthVersionMax="47" xr10:uidLastSave="{00000000-0000-0000-0000-000000000000}"/>
  <bookViews>
    <workbookView xWindow="38280" yWindow="-120" windowWidth="29040" windowHeight="16440" xr2:uid="{00000000-000D-0000-FFFF-FFFF00000000}"/>
  </bookViews>
  <sheets>
    <sheet name="Rekapitulace" sheetId="7" r:id="rId1"/>
    <sheet name="SO 001" sheetId="3" r:id="rId2"/>
    <sheet name="SO 101" sheetId="4" r:id="rId3"/>
    <sheet name="SO 181" sheetId="5" r:id="rId4"/>
    <sheet name="SO 191" sheetId="6" r:id="rId5"/>
  </sheets>
  <calcPr calcId="181029"/>
</workbook>
</file>

<file path=xl/calcChain.xml><?xml version="1.0" encoding="utf-8"?>
<calcChain xmlns="http://schemas.openxmlformats.org/spreadsheetml/2006/main">
  <c r="I37" i="6" l="1"/>
  <c r="O37" i="6" s="1"/>
  <c r="O33" i="6"/>
  <c r="I33" i="6"/>
  <c r="I29" i="6"/>
  <c r="O29" i="6" s="1"/>
  <c r="I25" i="6"/>
  <c r="O25" i="6" s="1"/>
  <c r="I21" i="6"/>
  <c r="O21" i="6" s="1"/>
  <c r="O17" i="6"/>
  <c r="I17" i="6"/>
  <c r="I13" i="6"/>
  <c r="O13" i="6" s="1"/>
  <c r="I9" i="6"/>
  <c r="O9" i="6" s="1"/>
  <c r="D13" i="7" s="1"/>
  <c r="O13" i="5"/>
  <c r="I13" i="5"/>
  <c r="I9" i="5"/>
  <c r="I8" i="5" s="1"/>
  <c r="I3" i="5" s="1"/>
  <c r="C12" i="7" s="1"/>
  <c r="I95" i="4"/>
  <c r="I100" i="4"/>
  <c r="O100" i="4" s="1"/>
  <c r="O96" i="4"/>
  <c r="I96" i="4"/>
  <c r="O91" i="4"/>
  <c r="I91" i="4"/>
  <c r="O87" i="4"/>
  <c r="I87" i="4"/>
  <c r="I83" i="4"/>
  <c r="O83" i="4" s="1"/>
  <c r="I79" i="4"/>
  <c r="O79" i="4" s="1"/>
  <c r="O75" i="4"/>
  <c r="I75" i="4"/>
  <c r="O71" i="4"/>
  <c r="I71" i="4"/>
  <c r="I67" i="4"/>
  <c r="O67" i="4" s="1"/>
  <c r="I63" i="4"/>
  <c r="O63" i="4" s="1"/>
  <c r="I58" i="4"/>
  <c r="O58" i="4" s="1"/>
  <c r="I54" i="4"/>
  <c r="O54" i="4" s="1"/>
  <c r="O50" i="4"/>
  <c r="I50" i="4"/>
  <c r="I46" i="4"/>
  <c r="O46" i="4" s="1"/>
  <c r="I42" i="4"/>
  <c r="O42" i="4" s="1"/>
  <c r="I38" i="4"/>
  <c r="O38" i="4" s="1"/>
  <c r="O34" i="4"/>
  <c r="I34" i="4"/>
  <c r="I30" i="4"/>
  <c r="O30" i="4" s="1"/>
  <c r="I26" i="4"/>
  <c r="I21" i="4" s="1"/>
  <c r="I22" i="4"/>
  <c r="O22" i="4" s="1"/>
  <c r="I8" i="4"/>
  <c r="I17" i="4"/>
  <c r="O17" i="4" s="1"/>
  <c r="O13" i="4"/>
  <c r="I13" i="4"/>
  <c r="O9" i="4"/>
  <c r="I9" i="4"/>
  <c r="I8" i="3"/>
  <c r="I3" i="3" s="1"/>
  <c r="C10" i="7" s="1"/>
  <c r="I29" i="3"/>
  <c r="O29" i="3" s="1"/>
  <c r="O25" i="3"/>
  <c r="I25" i="3"/>
  <c r="O21" i="3"/>
  <c r="I21" i="3"/>
  <c r="I17" i="3"/>
  <c r="O17" i="3" s="1"/>
  <c r="I13" i="3"/>
  <c r="O13" i="3" s="1"/>
  <c r="D10" i="7" s="1"/>
  <c r="O9" i="3"/>
  <c r="I9" i="3"/>
  <c r="E10" i="7" l="1"/>
  <c r="D11" i="7"/>
  <c r="I3" i="4"/>
  <c r="C11" i="7" s="1"/>
  <c r="I8" i="6"/>
  <c r="I3" i="6" s="1"/>
  <c r="C13" i="7" s="1"/>
  <c r="E13" i="7" s="1"/>
  <c r="O26" i="4"/>
  <c r="I62" i="4"/>
  <c r="O9" i="5"/>
  <c r="D12" i="7" s="1"/>
  <c r="E12" i="7" s="1"/>
  <c r="E11" i="7" l="1"/>
  <c r="C6" i="7"/>
  <c r="C7" i="7"/>
</calcChain>
</file>

<file path=xl/sharedStrings.xml><?xml version="1.0" encoding="utf-8"?>
<sst xmlns="http://schemas.openxmlformats.org/spreadsheetml/2006/main" count="595" uniqueCount="219">
  <si>
    <t>EstiCon</t>
  </si>
  <si>
    <t xml:space="preserve">Firma: </t>
  </si>
  <si>
    <t>Rekapitulace ceny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</si>
  <si>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</si>
  <si>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</si>
  <si>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</si>
  <si>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</si>
  <si>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</si>
  <si>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</si>
  <si>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</si>
  <si>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SO 001</t>
  </si>
  <si>
    <t>Všeobecné a ostatní náklady</t>
  </si>
  <si>
    <t>SO 101</t>
  </si>
  <si>
    <t>SO 101 – Komunikace km 0,000 00 - km 3,574 37</t>
  </si>
  <si>
    <t>SO 181</t>
  </si>
  <si>
    <t>SO 181 - Přechodné dopravní značení během výstavby a DIO</t>
  </si>
  <si>
    <t>SO 191</t>
  </si>
  <si>
    <t>SO 191 - Trvalé dopravní značení</t>
  </si>
  <si>
    <t>Soupis prací objektu</t>
  </si>
  <si>
    <t>S</t>
  </si>
  <si>
    <t>Stavba:</t>
  </si>
  <si>
    <t>002</t>
  </si>
  <si>
    <t>OPRAVA KRYTU SILNICE II/368 KŘENOV - BŘEZINA</t>
  </si>
  <si>
    <t>O</t>
  </si>
  <si>
    <t>Rozpočet: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</si>
  <si>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</si>
  <si>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</si>
  <si>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</si>
  <si>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</si>
  <si>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</si>
  <si>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</si>
  <si>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</si>
  <si>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</si>
  <si>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</si>
  <si>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</si>
  <si>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</si>
  <si>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</si>
  <si>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</si>
  <si>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konstrukce a práce</t>
  </si>
  <si>
    <t>P</t>
  </si>
  <si>
    <t>02620</t>
  </si>
  <si>
    <t>ZKOUŠENÍ KONSTRUKCÍ A PRACÍ NEZÁVISLOU ZKUŠEBNOU</t>
  </si>
  <si>
    <t>KPL</t>
  </si>
  <si>
    <t>OTSKP ~ 2023</t>
  </si>
  <si>
    <t>PP</t>
  </si>
  <si>
    <t>Zahrnuje veškeré náklady spojené s objednatelem požadovanými zkouškami. Předpokládané zkoušky (statika, lehká dynamická deska, jádrové vývrty apod.). Dle určení TDI. Čerpání se souhlasem TDI.</t>
  </si>
  <si>
    <t>VV</t>
  </si>
  <si>
    <t>Předpokládaný počet 4 = 4,000 [A]_x000D_
Celkové množství = 4,000</t>
  </si>
  <si>
    <t>TS</t>
  </si>
  <si>
    <t>zahrnuje veškeré náklady spojené s objednatelem požadovanými zkouškami</t>
  </si>
  <si>
    <t>02911</t>
  </si>
  <si>
    <t/>
  </si>
  <si>
    <t>OSTATNÍ POŽADAVKY - GEODETICKÉ ZAMĚŘENÍ</t>
  </si>
  <si>
    <t>HM</t>
  </si>
  <si>
    <t>Geodetické práce před výstavbou - vytyčení stavby 35,74 = 35,740 [A]_x000D_
Geodetické práce po výstavbě - zaměření skutečného provedení 35,74 = 35,740 [B]_x000D_
Celkové množství = 71,480</t>
  </si>
  <si>
    <t>zahrnuje veškeré náklady spojené s objednatelem požadovanými pracemi</t>
  </si>
  <si>
    <t>02940</t>
  </si>
  <si>
    <t>OSTATNÍ POŽADAVKY - VYPRACOVÁNÍ DOKUMENTACE</t>
  </si>
  <si>
    <t>Vypracování dokumentace přechodného a trvalého dopravního značení pro stanovení dopravního značení před zahájením výstavby včetně projednání s dotčenými orgány.</t>
  </si>
  <si>
    <t>1 = 1,000 [A]</t>
  </si>
  <si>
    <t>02944</t>
  </si>
  <si>
    <t>OSTAT POŽADAVKY - DOKUMENTACE SKUTEČ PROVEDENÍ V DIGIT FORMĚ</t>
  </si>
  <si>
    <t>Vypracování dokumentace skutečného provedení stavby (DSPS) a to v následujícím rozsahu:
Dokumentace skutečného provedení se předává v tištěné podobě (2 paré) a v digitální přes cloudové úložiště nebo na datovém nosiči dle platných směrnic.</t>
  </si>
  <si>
    <t>Dokumentace skutečného provedení stavby (DSPS) 1 = 1,000 [A]</t>
  </si>
  <si>
    <t>02946</t>
  </si>
  <si>
    <t>OSTAT POŽADAVKY - FOTODOKUMENTACE</t>
  </si>
  <si>
    <t>Zajištění video a fotodokumentace všech objízdných tras v rámci stavby a přilehlých nemovitostí v těsné blízko stavby, které by mohly být stavbou dotčeny.</t>
  </si>
  <si>
    <t>Před stavbou 1 = 1,000 [A]_x000D_
Po stavbě 1 = 1,000 [B]_x000D_
Celkové množství = 2,000</t>
  </si>
  <si>
    <t>položka zahrnuje:
- fotodokumentaci zadavatelem požadovaného děje a konstrukcí v požadovaných časových intervalech
- zadavatelem specifikované výstupy (fotografie v papírovém a digitálním formátu) v požadovaném počtu</t>
  </si>
  <si>
    <t>02991</t>
  </si>
  <si>
    <t>OSTATNÍ POŽADAVKY - INFORMAČNÍ TABULE</t>
  </si>
  <si>
    <t>KUS</t>
  </si>
  <si>
    <t>Náklady na zřízení a udržování informačních tabulí s údaji o stavbě s textem dle vzoru objednatele. Po ukončení stavby jejich odstranění.</t>
  </si>
  <si>
    <t>Dle popisu 4 = 4,000 [A]</t>
  </si>
  <si>
    <t>položka zahrnuje:
- dodání a osazení informačních tabulí v předepsaném provedení a množství s obsahem předepsaným zadavatelem
- veškeré nosné a upevňovací konstrukce
- základové konstrukce včetně nutných zemních prací
- demontáž a odvoz po skončení platnosti
- případně nutné opravy poškozených čátí během platnosti</t>
  </si>
  <si>
    <t>014111</t>
  </si>
  <si>
    <t>1</t>
  </si>
  <si>
    <t>POPLATKY ZA SKLÁDKU TYP S-IO (INERTNÍ ODPAD)</t>
  </si>
  <si>
    <t>M3</t>
  </si>
  <si>
    <t>Zemina_x000D_
Všechny položky zahrnutí dopravu na skládku.</t>
  </si>
  <si>
    <t>pol. č. 12924 3393*0,20 = 678,600 [A]</t>
  </si>
  <si>
    <t>zahrnuje veškeré poplatky provozovateli skládky související s uložením odpadu na skládce.</t>
  </si>
  <si>
    <t>2</t>
  </si>
  <si>
    <t>Penetrační makadam._x000D_
Všechny položky zahrnutí dopravu na skládku.</t>
  </si>
  <si>
    <t>pol. č. 11333 52,50 = 52,500 [A]</t>
  </si>
  <si>
    <t>3</t>
  </si>
  <si>
    <t>Zemina, šterk. Při provádění sanací. Čerpání se souhlasem TDI. _x000D_
Všechny položky zahrnutí dopravu na skládku.</t>
  </si>
  <si>
    <t>pol. č. 11332 119,70 = 119,700 [A]_x000D_
pol. č. 12373 34,125 = 34,125 [B]_x000D_
Celkové množství = 153,825</t>
  </si>
  <si>
    <t>Zemní práce</t>
  </si>
  <si>
    <t>11332</t>
  </si>
  <si>
    <t>ODSTRANĚNÍ PODKLADŮ ZPEVNĚNÝCH PLOCH Z KAMENIVA NESTMELENÉHO</t>
  </si>
  <si>
    <t>Odečteno z výkresů A.3 KOORDINAČNÍ SITUACE a A.5 VZOROVÉ PŘÍČNÉ ŘEZY. _x000D_
Včetně dopravy a uložení na skládku. Čerpání se souhlasem TDI.</t>
  </si>
  <si>
    <t>Odstranění ŠD pro lokální sanaci krajů vozovky (uvažováno 350bm v šířce 1,50m a v tl. 190 mm) 350*1,50*0,19*1,2 = 119,700 [A]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</si>
  <si>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</si>
  <si>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11333</t>
  </si>
  <si>
    <t>ODSTRANĚNÍ PODKLADU ZPEVNĚNÝCH PLOCH S ASFALT POJIVEM</t>
  </si>
  <si>
    <t>Odstranění PM pro lokální sanaci krajů vozovky (uvažováno 350bm v šířce 1,50m a v tl. 100 mm) 350*1,50*0,10*1,1 = 57,750 [A]</t>
  </si>
  <si>
    <t>11372</t>
  </si>
  <si>
    <t>FRÉZOVÁNÍ ZPEVNĚNÝCH PLOCH ASFALTOVÝCH</t>
  </si>
  <si>
    <t>Odečteno z výkresů A.3 KOORDINAČNÍ SITUACE a A.5 VZOROVÉ PŘÍČNÉ ŘEZY. _x000D_
Včetně odvozu na mezideponii a zpětně využítí na zhotovení nezpevněných krajnic.  Přebytečný materiál bude odvezen na cestmistrovství.</t>
  </si>
  <si>
    <t>Celoplošné frézování v km 0,000 00 – km 1,955 30 v prům. tl. 30 mm 5,98*1955,30*0,03 = 350,781 [A]_x000D_
Celoplošné frézování v km 1,955 30 - km 1,995 30 v prům. tl. 40 mm 5,65*40*0,04 = 9,040 [B]_x000D_
Celoplošné frézování v km 1,955 30 – km 3,574 37 v prům. tl. 30 mm 6,05*1579,07*0,03 = 286,601 [C]_x000D_
Frézovaní v místě stávajících křižovatek, ÚK a sjezdů v tl. 40 mm 102*0,04 = 4,080 [D]_x000D_
Celkové množství = 650,502</t>
  </si>
  <si>
    <t>Odečteno z výkresů A.3 KOORDINAČNÍ SITUACE a A.5 VZOROVÉ PŘÍČNÉ ŘEZY. _x000D_
Včetně odvozu na mezideponii a zpětně využítí na zhotovení nezpevněných krajnic.  _x000D_
Čerpání se souhlasem TDI.</t>
  </si>
  <si>
    <t>Frézování pro lokální sanaci krajů vozovky (uvažováno 350bm v šířce 1,50m a v tl. 70 mm) 350*1,5*0,07 = 36,750 [A]</t>
  </si>
  <si>
    <t>113765</t>
  </si>
  <si>
    <t>FRÉZOVÁNÍ DRÁŽKY PRŮŘEZU DO 600MM2 V ASFALTOVÉ VOZOVCE</t>
  </si>
  <si>
    <t>M</t>
  </si>
  <si>
    <t>Odečteno z výkresů A.3 KOORDINAČNÍ SITUACE a A.5 VZOROVÉ PŘÍČNÉ ŘEZY. Vč. dopravy na místo určené zhotovitelem. Odkup zhotovitelem.</t>
  </si>
  <si>
    <t>Napojení na stáv. stav (ZÚ, KÚ, křižovatky, ÚK, sjezdy) 128 = 128,000 [A]_x000D_
Celkové množství = 128,000</t>
  </si>
  <si>
    <t>Položka zahrnuje veškerou manipulaci s vybouranou sutí a s vybouranými hmotami vč. uložení na skládku.</t>
  </si>
  <si>
    <t>12373</t>
  </si>
  <si>
    <t>ODKOP PRO SPOD STAVBU SILNIC A ŽELEZNIC TŘ. I</t>
  </si>
  <si>
    <t>Odkop zeminy pro lokální sanaci krajů vozovky (uvažováno 350bm v šířce 1,50m a v tl. 50 mm) 350*1,5*0,05*1,3 = 34,125 [A]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</si>
  <si>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č.0141**</t>
  </si>
  <si>
    <t>12924</t>
  </si>
  <si>
    <t>ČIŠTĚNÍ KRAJNIC OD NÁNOSU TL. DO 200MM</t>
  </si>
  <si>
    <t>M2</t>
  </si>
  <si>
    <t>Odečteno z výkresů A.3 KOORDINAČNÍ SITUACE a A.5 VZOROVÉ PŘÍČNÉ ŘEZY. _x000D_
Včetně dopravy a uložení na skládku._x000D_
Odstranění stávajících krajnic v tl. 200mm (uvažováno 150mm krajnice a 50mm přerostlého drnu)</t>
  </si>
  <si>
    <t>Odstranění stávajících nezpevněných krajnic v šířce 0,50m 0,5*6786 = 3393,000 [A]_x000D_
Celkové množství = 3393,000</t>
  </si>
  <si>
    <t>Součástí položky je vodorovná a svislá doprava, přemístění, přeložení, manipulace s materiálem a uložení na skládku.
 Nezahrnuje poplatek za skládku, který se vykazuje v položce 0141** (s výjimkou malého množství  materiálu, kde je možné poplatek zahrnout do jednotkové ceny položky – tento fakt musí být uveden v doplňujícím textu k položce)</t>
  </si>
  <si>
    <t>12960</t>
  </si>
  <si>
    <t>ČIŠTĚNÍ VODOTEČÍ A MELIORAČ KANÁLŮ OD NÁNOSŮ</t>
  </si>
  <si>
    <t>Odečteno z výkresů A.3 KOORDINAČNÍ SITUACE a A.5 VZOROVÉ PŘÍČNÉ ŘEZY. _x000D_
Včetně dopravy, uložení a poplatku za skládku._x000D_
Odstranění nánosů a vyčištění stávajících žlabovek v celkové délce 135m.</t>
  </si>
  <si>
    <t>Pročištění stávajících žlabovek (45+49+25+16)*0,4*0,10 = 5,400 [A]</t>
  </si>
  <si>
    <t>17120</t>
  </si>
  <si>
    <t>ULOŽENÍ SYPANINY DO NÁSYPŮ A NA SKLÁDKY BEZ ZHUTNĚNÍ</t>
  </si>
  <si>
    <t>Uložení odpadu na skládce zhotovitele.</t>
  </si>
  <si>
    <t>pol. č. 12373 34,125 = 34,125 [A]_x000D_
pol. č. 12924 3393*0,20 = 678,600 [B]_x000D_
Celkové množství = 712,725</t>
  </si>
  <si>
    <t>položka zahrnuje:
- kompletní provedení zemní konstrukce do předepsaného tvaru
- ošetření úložiště po celou dobu práce v něm vč. klimatických opatření
- ztížení v okolí vedení, konstrukcí a objektů a jejich dočasné zajištění
- ztížení provádění ve ztížených podmínkách a stísněných prostorech
- ztížené ukládání sypaniny pod vodu
- ukládání po vrstvách a po jiných nutných částech (figurách) vč. dosypávek
- spouštění a nošení materiálu
- úprava, očištění a ochrana podloží a svahů
- svahování,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</si>
  <si>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17411</t>
  </si>
  <si>
    <t>ZÁSYP JAM A RÝH ZEMINOU SE ZHUTNĚNÍM</t>
  </si>
  <si>
    <t>Odečteno z výkresů A.3 KOORDINAČNÍ SITUACE a A.5 VZOROVÉ PŘÍČNÉ ŘEZY. _x000D_
Zásyp rýhy pod nezpevněnou krajnicí z R-mat, který bude využit z frézování vozovky. _x000D_
Včetně naložení z mezideponie a staveništní dopravy.</t>
  </si>
  <si>
    <t>Zásyp jam a rýh pod nezpevněnou krajnicí 350*0,65*0,2 = 45,500 [A]</t>
  </si>
  <si>
    <t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</si>
  <si>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5</t>
  </si>
  <si>
    <t>Komunikace</t>
  </si>
  <si>
    <t>56330</t>
  </si>
  <si>
    <t>VOZOVKOVÉ VRSTVY ZE ŠTĚRKODRTI</t>
  </si>
  <si>
    <t>Odečteno z výkresů A.3 KOORDINAČNÍ SITUACE a A.5 VZOROVÉ PŘÍČNÉ ŘEZY. _x000D_
Štěrkodrť ŠDa fr. 0/63 - hutněno po 2 vrstvách. Dle ČSN EN 13285._x000D_
Čerpání se souhlasem TDI.</t>
  </si>
  <si>
    <t>sanace kraje vozovky (uvažováno 350bm v šířce 1,50m a v tl. 350 mm) 350*1,50*0,35*1,2 = 220,500 [A]</t>
  </si>
  <si>
    <t>- dodání kameniva předepsané kvality a zrnitosti
- rozprostření a zhutnění vrstvy v předepsané tloušťce
- zřízení vrstvy bez rozlišení šířky, pokládání vrstvy po etapách
- nezahrnuje postřiky, nátěry</t>
  </si>
  <si>
    <t>56360</t>
  </si>
  <si>
    <t>VOZOVKOVÉ VRSTVY Z RECYKLOVANÉHO MATERIÁLU</t>
  </si>
  <si>
    <t>Odečteno z výkresů A.3 KOORDINAČNÍ SITUACE. _x000D_
Zpevnění stávajících hospodářských sjezdů z R-mat. _x000D_
Použití R-mat z frézování vozovky vč. naložení z deponie stavby a staveništní manipulace</t>
  </si>
  <si>
    <t>Hospodářské sjezdy 159*0,2 = 31,800 [A]</t>
  </si>
  <si>
    <t>- dodání recyklátu v požadované kvalitě
- očištění podkladu
- uložení recyklátu dle předepsaného technologického předpisu, zhutnění vrstvy v předepsané tloušťce
- zřízení vrstvy bez rozlišení šířky, pokládání vrstvy po etapách, včetně pracovních spar a spojů
- úpravu napojení, ukončení 
- nezahrnuje postřiky, nátěry</t>
  </si>
  <si>
    <t>56963</t>
  </si>
  <si>
    <t>ZPEVNĚNÍ KRAJNIC Z RECYKLOVANÉHO MATERIÁLU TL DO 150MM</t>
  </si>
  <si>
    <t>Odečteno z výkresů A.3 KOORDINAČNÍ SITUACE a A.5 VZOROVÉ PŘÍČNÉ ŘEZY; R-MAT VIZ. AB; _x000D_
Použití R-mat z frézování vozovky vč. naložení z deponie stavby a staveništní manipulace.</t>
  </si>
  <si>
    <t>Zhotovení nezpevněných krajnic v šířce 0,50m 0,5*6786 = 3393,000 [A]_x000D_
Celkové množství = 3393,000</t>
  </si>
  <si>
    <t>572213</t>
  </si>
  <si>
    <t>SPOJOVACÍ POSTŘIK Z EMULZE DO 0,5KG/M2</t>
  </si>
  <si>
    <t>Odečteno z výkresů A.3 KOORDINAČNÍ SITUACE a A.5 VZOROVÉ PŘÍČNÉ ŘEZY. 
Spojovací postřik z emulze v množštví 0,50 kg/m2</t>
  </si>
  <si>
    <t>Pod ACO 11+ v množství 0,50kg/m2 21472,068 = 21472,068 [A]_x000D_
Pod vyrovnávku z AC v množství 0,50kg/m2 21472,068*0,15 = 3220,810 [B]_x000D_
Celkové množství = 24692,878</t>
  </si>
  <si>
    <t>- dodání všech předepsaných materiálů pro postřiky v předepsaném množství
- provedení dle předepsaného technologického předpisu
- zřízení vrstvy bez rozlišení šířky, pokládání vrstvy po etapách
- úpravu napojení, ukončení</t>
  </si>
  <si>
    <t>Pod ACL 16+ v množství 0,50kg/m2 350*1,5 = 525,000 [A]</t>
  </si>
  <si>
    <t>574A04</t>
  </si>
  <si>
    <t>ASFALTOVÝ BETON PRO OBRUSNÉ VRSTVY ACO 11+, 11S</t>
  </si>
  <si>
    <t>Odečteno z výkresů A.3 KOORDINAČNÍ SITUACE a A.5 VZOROVÉ PŘÍČNÉ ŘEZY. 
Asfaltový beton dle ČSN EN 13 108-1 (ČSN 736121).  Ve výkazu je primárně uvažována vyrovnávka z ACO 11+ 50/70 avšak zhotovitel může v rámci stavby změnit druh směsi na ACO 8+ 50/70, ACO 16+ 50/70 příp. ACL 22+ 50/70 dle lokální tloušťky prováděné vyrovnávky s ohledem na minimální a maximální tl. vrstvy dle tab. 2 ČSN 73 6121. Zhotovitel toto zohlední v jednotkové ceně.  _x000D_
Vyrovnávna příčných a podélných nerovností v průměrné tl. 30mm. Uvažováno na 15% řešeného úseku.</t>
  </si>
  <si>
    <t>Vyrovnávka z AC v průměrné tl. 30 mm (uvažováno na 15% řešeného úseku) 21472,068*0,03*0,15 = 96,624 [A]</t>
  </si>
  <si>
    <t>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- nezahrnuje postřiky, nátěry
- nezahrnuje těsnění podél obrubníků, dilatačních zařízení, odvodňovacích proužků, odvodňovačů, vpustí, šachet a pod.</t>
  </si>
  <si>
    <t>574A34</t>
  </si>
  <si>
    <t>ASFALTOVÝ BETON PRO OBRUSNÉ VRSTVY ACO 11+, 11S TL. 40MM</t>
  </si>
  <si>
    <t>Odečteno z výkresů A.3 KOORDINAČNÍ SITUACE a A.5 VZOROVÉ PŘÍČNÉ ŘEZY. 
Asfaltový beton pro obrusné vrstvy ACO 11+ 50/70 dle ČSN EN 13 108-1 (ČSN 736121).</t>
  </si>
  <si>
    <t>km 0,000 00 – km 1,955 30 5,98*1955,30 = 11692,694 [A]_x000D_
km 1,955 30 - km 1,995 30 5,65*40 = 226,000 [B]_x000D_
km 1,955 30 – km 3,574 37 6,05*1579,07 = 9553,374 [C]_x000D_
v místě stávajících křižovatek, ÚK a sjezdů v tl. 40 mm 102 = 102,000 [D]_x000D_
Celkové množství = 21574,068</t>
  </si>
  <si>
    <t>574C06</t>
  </si>
  <si>
    <t>ASFALTOVÝ BETON PRO LOŽNÍ VRSTVY ACL 16+, 16S</t>
  </si>
  <si>
    <t>Odečteno z výkresů A.3 KOORDINAČNÍ SITUACE a A.5 VZOROVÉ PŘÍČNÉ ŘEZY. 
Asfaltový beton ložní vrstvy ACL 16+ 50/70 dle ČSN EN 13 108-1 (ČSN 736121). Sanace kraje vozovky. _x000D_
Čerpání se souhlasem TDI.</t>
  </si>
  <si>
    <t>sanace kraje (uvažováno 350bm v šířce 1,50m a v tl. 60 mm) 350*1,5*0,06 = 31,500 [A]</t>
  </si>
  <si>
    <t>9</t>
  </si>
  <si>
    <t>Ostatní konstrukce a práce</t>
  </si>
  <si>
    <t>931325</t>
  </si>
  <si>
    <t>TĚSNĚNÍ DILATAČ SPAR ASF ZÁLIVKOU MODIFIK PRŮŘ DO 600MM2</t>
  </si>
  <si>
    <t>Odečteno z výkresů A.3 KOORDINAČNÍ SITUACE a A.5 VZOROVÉ PŘÍČNÉ ŘEZY.</t>
  </si>
  <si>
    <t>Napojení na stáv. stav (ZÚ, KÚ, křižovatky, ÚK, sjezdy) 128 = 128,000 [A]</t>
  </si>
  <si>
    <t>položka zahrnuje dodávku a osazení předepsaného materiálu, očištění ploch spáry před úpravou, očištění okolí spáry po úpravě
nezahrnuje těsnící profil</t>
  </si>
  <si>
    <t>93808</t>
  </si>
  <si>
    <t>OČIŠTĚNÍ VOZOVEK ZAMETENÍM</t>
  </si>
  <si>
    <t>Po celoplošném frézování v km 0,000 00 – km 1,955 30 5,98*1955,30 = 11692,694 [A]_x000D_
Po celoplošném frézování v km 1,955 30 - km 1,995 30 5,65*40 = 226,000 [B]_x000D_
Po celoplošném frézování v km 1,955 30 – km 3,574 37 6,05*1579,07 = 9553,374 [C]_x000D_
Po frézovaní v místě stávajících křižovatek, ÚK a sjezdů 102 = 102,000 [D]_x000D_
Celkové množství = 21574,068</t>
  </si>
  <si>
    <t>položka zahrnuje očištění předepsaným způsobem včetně odklizení vzniklého odpadu</t>
  </si>
  <si>
    <t>01450</t>
  </si>
  <si>
    <t>POPLATKY ZA NÁHRADNÍ AUTOBUSOVOU DOPRAVU</t>
  </si>
  <si>
    <t>Viz. A.6.1 Zásady organizace výstavby – SO 181 – Technická zpráva_x000D_
_x000D_
Zajištění svozu cestujích ze zastávky Březina, Šnekov (P864), která bude po dobu výstavby zrušena. Svoz cestujích na nejbližší obsluhované zastávky a to - Křenov, pošta P862 a Březina, kaple P864._x000D_
Přesná četnost bude určena s ohledem na dobu provádění a způsobu přetrasování linky vyslanými autobusy z Jevička.  V rámci PD je uvažovaná četnost totožná se současnou tzv. 15 spojů ve směru Šnekov - Křenov a 13 spojů ve směru Sněkov - Březina po dobu výstavby, která je orientačně stanovena na 48 dní.</t>
  </si>
  <si>
    <t>Zajištění svozu cestujících 1 = 1,000 [A]</t>
  </si>
  <si>
    <t>zahrnuje veškeré náklady související s náhradní autousovou dopravou</t>
  </si>
  <si>
    <t>02720</t>
  </si>
  <si>
    <t>POMOC PRÁCE ZŘÍZ NEBO ZAJIŠŤ REGULACI A OCHRANU DOPRAVY</t>
  </si>
  <si>
    <t>Zajištění přístupových cest dle BOZP. Zajištění pracovního místa dle jednotlivých fází provizorním dopravním značením po dobu výstavby.  Kompletní přechodné dopravní značení na objízdné trase v dl. 17km._x000D_
A.6.1 Zásady organizace výstavby - SO 181 - Technická zpráva; A.6.2 Zásady organizace výstavby – SO 181 – Situace_x000D_
Položka obsahuje kompletní dodávku, nájemné, přesuny a demontáž přechodného dopravního značení v souladu s TP 66 a dle PPK a dopravního značení ŘSD. Cena je limitní a bude odsouhlasena TDI.</t>
  </si>
  <si>
    <t>Kompletní dodávka přechodného dopravního značení po dobu výstavby 1 = 1,000 [A]</t>
  </si>
  <si>
    <t>zahrnuje veškeré náklady spojené s objednatelem požadovanými zařízeními</t>
  </si>
  <si>
    <t>91228</t>
  </si>
  <si>
    <t>SMĚROVÉ SLOUPKY Z PLAST HMOT VČETNĚ ODRAZNÉHO PÁSKU</t>
  </si>
  <si>
    <t>Odečteno z výkresů A.3 KOORDINAČNÍ SITUACE a A.5 VZOROVÉ PŘÍČNÉ ŘEZY. _x000D_
Dodávka a montáž směrových sloupků Z11a, Z11b. PVC, bílý, ohebný, flexibilní, s trnem. Umístění v krajnici</t>
  </si>
  <si>
    <t>Z11a, Z11b 373 = 373,000 [A]</t>
  </si>
  <si>
    <t>položka zahrnuje:
- dodání a osazení sloupku včetně nutných zemních prací
- vnitrostaveništní a mimostaveništní doprava
- odrazky plastové nebo z retroreflexní fólie</t>
  </si>
  <si>
    <t>Odečteno z výkresů A.3 KOORDINAČNÍ SITUACE a A.5 VZOROVÉ PŘÍČNÉ ŘEZY. _x000D_
Směrový sloupek Z11g, Plastový, červený na oddělení účelových komunikací</t>
  </si>
  <si>
    <t>Z11g 6 = 6,000 [A]</t>
  </si>
  <si>
    <t>912283</t>
  </si>
  <si>
    <t>SMĚROVÉ SLOUPKY Z PLAST HMOT - DEMONTÁŽ A ODVOZ</t>
  </si>
  <si>
    <t>Odstranění stávajích směrových sloupků Z11a, Z11b 143 = 143,000 [A]</t>
  </si>
  <si>
    <t>položka zahrnuje demontáž stávajícího sloupku, jeho odvoz do skladu nebo na skládku</t>
  </si>
  <si>
    <t>914131</t>
  </si>
  <si>
    <t>DOPRAVNÍ ZNAČKY ZÁKLADNÍ VELIKOSTI OCELOVÉ FÓLIE TŘ 2 - DODÁVKA A MONTÁŽ</t>
  </si>
  <si>
    <t>P4 + P2+E2b 4 = 4,000 [A]</t>
  </si>
  <si>
    <t>položka zahrnuje:
- dodávku a montáž značek v požadovaném provedení</t>
  </si>
  <si>
    <t>914133</t>
  </si>
  <si>
    <t>DOPRAVNÍ ZNAČKY ZÁKLADNÍ VELIKOSTI OCELOVÉ FÓLIE TŘ 2 - DEMONTÁŽ</t>
  </si>
  <si>
    <t>Odstranění A7a 4 = 4,000 [A]</t>
  </si>
  <si>
    <t>Položka zahrnuje odstranění, demontáž a odklizení materiálu s odvozem na předepsané místo</t>
  </si>
  <si>
    <t>914921</t>
  </si>
  <si>
    <t>SLOUPKY A STOJKY DOPRAVNÍCH ZNAČEK Z OCEL TRUBEK DO PATKY - DODÁVKA A MONTÁŽ</t>
  </si>
  <si>
    <t>2xP4 + 1x (P2+E2b) 3 = 3,000 [A]</t>
  </si>
  <si>
    <t>položka zahrnuje:
- sloupky a upevňovací zařízení včetně jejich osazení (betonová patka, zemní práce)</t>
  </si>
  <si>
    <t>914923</t>
  </si>
  <si>
    <t>SLOUPKY A STOJKY DZ Z OCEL TRUBEK DO PATKY DEMONTÁŽ</t>
  </si>
  <si>
    <t>915111</t>
  </si>
  <si>
    <t>VODOROVNÉ DOPRAVNÍ ZNAČENÍ BARVOU HLADKÉ - DODÁVKA A POKLÁDKA</t>
  </si>
  <si>
    <t>V4 (0,125) (3522+3543)*0,125 = 883,125 [A]_x000D_
V1a (15)*0,125 = 1,875 [B]_x000D_
V2b (1,5/1,5/0,125) (10+14)*(1,5/3)*0,125 = 1,500 [C]_x000D_
V4 (0,5/0,5/0,125) (31+32)*(0,5/1)*0,125 = 3,938 [D]_x000D_
Celkové množství = 890,438</t>
  </si>
  <si>
    <t>položka zahrnuje:
- dodání a pokládku nátěrového materiálu (měří se pouze natíraná plocha)
- předznačení a reflexní úpravu</t>
  </si>
  <si>
    <t>Stavba: OPRAVA KRYTU SILNICE II/368 KŘENOV - BŘEZINA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</si>
</sst>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\ ###\ ###\ ###\ ##0.00"/>
    <numFmt numFmtId="165" formatCode="#\ ###\ ###\ ###\ ##0.000"/>
  </numFmts>
  <fonts count="9" x14ac:knownFonts="1">
    <font>
      <sz val="11"/>
      <name val="Calibri"/>
      <family val="2"/>
      <scheme val="minor"/>
    </font>
    <font>
      <sz val="11"/>
      <color rgb="FFD9D9D9"/>
      <name val="Calibri"/>
      <scheme val="minor"/>
    </font>
    <font>
      <b/>
      <sz val="10"/>
      <color rgb="FF000000"/>
      <name val="Arial"/>
    </font>
    <font>
      <b/>
      <sz val="16"/>
      <color rgb="FF000000"/>
      <name val="Arial"/>
    </font>
    <font>
      <sz val="10"/>
      <color rgb="FFFFFFFF"/>
      <name val="Arial"/>
    </font>
    <font>
      <b/>
      <sz val="11"/>
      <color rgb="FF000000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i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rgb="FF000000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rgb="FF000000"/>
      </right>
      <top style="thin">
        <color auto="1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9">
    <xf numFmtId="0" fontId="0" fillId="0" borderId="0"/>
    <xf numFmtId="0" fontId="2" fillId="0" borderId="0">
      <alignment horizontal="right" vertical="center" wrapText="1"/>
    </xf>
    <xf numFmtId="0" fontId="3" fillId="0" borderId="0">
      <alignment horizontal="left" vertical="center" wrapText="1"/>
    </xf>
    <xf numFmtId="0" fontId="2" fillId="0" borderId="0">
      <alignment horizontal="right" vertical="center" wrapText="1"/>
    </xf>
    <xf numFmtId="0" fontId="4" fillId="0" borderId="0">
      <alignment horizontal="center" vertical="center" wrapText="1"/>
    </xf>
    <xf numFmtId="0" fontId="5" fillId="0" borderId="0">
      <alignment horizontal="left" vertical="center" wrapText="1"/>
    </xf>
    <xf numFmtId="0" fontId="5" fillId="0" borderId="0">
      <alignment horizontal="left" vertical="center" wrapText="1"/>
    </xf>
    <xf numFmtId="0" fontId="2" fillId="0" borderId="0">
      <alignment horizontal="left" vertical="center" wrapText="1"/>
    </xf>
    <xf numFmtId="0" fontId="8" fillId="0" borderId="0">
      <alignment horizontal="left" vertical="center" wrapText="1"/>
    </xf>
  </cellStyleXfs>
  <cellXfs count="52">
    <xf numFmtId="0" fontId="0" fillId="0" borderId="0" xfId="0"/>
    <xf numFmtId="0" fontId="1" fillId="2" borderId="0" xfId="0" applyFont="1" applyFill="1"/>
    <xf numFmtId="0" fontId="2" fillId="2" borderId="0" xfId="1" applyFill="1">
      <alignment horizontal="right" vertical="center" wrapText="1"/>
    </xf>
    <xf numFmtId="0" fontId="0" fillId="2" borderId="0" xfId="0" applyFill="1"/>
    <xf numFmtId="0" fontId="3" fillId="2" borderId="0" xfId="2" applyFill="1">
      <alignment horizontal="left" vertical="center" wrapText="1"/>
    </xf>
    <xf numFmtId="0" fontId="2" fillId="2" borderId="0" xfId="3" applyFill="1">
      <alignment horizontal="right" vertical="center" wrapText="1"/>
    </xf>
    <xf numFmtId="164" fontId="2" fillId="2" borderId="0" xfId="3" applyNumberFormat="1" applyFill="1">
      <alignment horizontal="right" vertical="center" wrapText="1"/>
    </xf>
    <xf numFmtId="0" fontId="4" fillId="3" borderId="1" xfId="4" applyFill="1" applyBorder="1">
      <alignment horizontal="center" vertical="center" wrapText="1"/>
    </xf>
    <xf numFmtId="0" fontId="2" fillId="0" borderId="1" xfId="1" applyBorder="1">
      <alignment horizontal="right" vertical="center" wrapText="1"/>
    </xf>
    <xf numFmtId="164" fontId="2" fillId="0" borderId="1" xfId="1" applyNumberFormat="1" applyBorder="1">
      <alignment horizontal="right" vertical="center" wrapText="1"/>
    </xf>
    <xf numFmtId="0" fontId="0" fillId="2" borderId="2" xfId="0" applyFill="1" applyBorder="1"/>
    <xf numFmtId="0" fontId="0" fillId="2" borderId="3" xfId="0" applyFill="1" applyBorder="1"/>
    <xf numFmtId="0" fontId="2" fillId="2" borderId="3" xfId="1" applyFill="1" applyBorder="1">
      <alignment horizontal="right" vertical="center" wrapText="1"/>
    </xf>
    <xf numFmtId="0" fontId="0" fillId="2" borderId="4" xfId="0" applyFill="1" applyBorder="1"/>
    <xf numFmtId="0" fontId="0" fillId="2" borderId="5" xfId="0" applyFill="1" applyBorder="1"/>
    <xf numFmtId="0" fontId="0" fillId="2" borderId="6" xfId="0" applyFill="1" applyBorder="1"/>
    <xf numFmtId="0" fontId="5" fillId="2" borderId="5" xfId="5" applyFill="1" applyBorder="1">
      <alignment horizontal="left" vertical="center" wrapText="1"/>
    </xf>
    <xf numFmtId="0" fontId="5" fillId="2" borderId="0" xfId="5" applyFill="1">
      <alignment horizontal="left" vertical="center" wrapText="1"/>
    </xf>
    <xf numFmtId="0" fontId="0" fillId="2" borderId="7" xfId="0" applyFill="1" applyBorder="1" applyAlignment="1">
      <alignment horizontal="center"/>
    </xf>
    <xf numFmtId="164" fontId="0" fillId="2" borderId="7" xfId="0" applyNumberFormat="1" applyFill="1" applyBorder="1" applyAlignment="1">
      <alignment horizontal="center"/>
    </xf>
    <xf numFmtId="0" fontId="4" fillId="3" borderId="9" xfId="4" applyFill="1" applyBorder="1">
      <alignment horizontal="center" vertical="center" wrapText="1"/>
    </xf>
    <xf numFmtId="0" fontId="4" fillId="3" borderId="10" xfId="4" applyFill="1" applyBorder="1">
      <alignment horizontal="center" vertical="center" wrapText="1"/>
    </xf>
    <xf numFmtId="0" fontId="4" fillId="3" borderId="11" xfId="4" applyFill="1" applyBorder="1">
      <alignment horizontal="center" vertical="center" wrapText="1"/>
    </xf>
    <xf numFmtId="0" fontId="4" fillId="3" borderId="12" xfId="4" applyFill="1" applyBorder="1">
      <alignment horizontal="center" vertical="center" wrapText="1"/>
    </xf>
    <xf numFmtId="0" fontId="6" fillId="2" borderId="7" xfId="0" applyFont="1" applyFill="1" applyBorder="1"/>
    <xf numFmtId="0" fontId="6" fillId="2" borderId="13" xfId="0" applyFont="1" applyFill="1" applyBorder="1"/>
    <xf numFmtId="0" fontId="6" fillId="2" borderId="7" xfId="0" applyFont="1" applyFill="1" applyBorder="1" applyAlignment="1">
      <alignment horizontal="right"/>
    </xf>
    <xf numFmtId="0" fontId="6" fillId="2" borderId="14" xfId="0" applyFont="1" applyFill="1" applyBorder="1"/>
    <xf numFmtId="164" fontId="6" fillId="2" borderId="7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7" xfId="0" applyBorder="1"/>
    <xf numFmtId="0" fontId="0" fillId="0" borderId="7" xfId="0" applyBorder="1" applyAlignment="1">
      <alignment horizontal="right"/>
    </xf>
    <xf numFmtId="0" fontId="0" fillId="0" borderId="7" xfId="0" applyBorder="1" applyAlignment="1">
      <alignment wrapText="1"/>
    </xf>
    <xf numFmtId="0" fontId="0" fillId="0" borderId="7" xfId="0" applyBorder="1" applyAlignment="1">
      <alignment horizontal="center"/>
    </xf>
    <xf numFmtId="165" fontId="0" fillId="0" borderId="7" xfId="0" applyNumberFormat="1" applyBorder="1" applyAlignment="1">
      <alignment horizontal="center"/>
    </xf>
    <xf numFmtId="164" fontId="0" fillId="0" borderId="7" xfId="0" applyNumberFormat="1" applyBorder="1" applyAlignment="1">
      <alignment horizontal="center"/>
    </xf>
    <xf numFmtId="164" fontId="0" fillId="0" borderId="0" xfId="0" applyNumberFormat="1"/>
    <xf numFmtId="0" fontId="0" fillId="0" borderId="5" xfId="0" applyBorder="1"/>
    <xf numFmtId="0" fontId="0" fillId="0" borderId="6" xfId="0" applyBorder="1"/>
    <xf numFmtId="0" fontId="7" fillId="0" borderId="7" xfId="0" applyFont="1" applyBorder="1" applyAlignment="1">
      <alignment wrapText="1"/>
    </xf>
    <xf numFmtId="0" fontId="0" fillId="0" borderId="0" xfId="0" applyAlignment="1">
      <alignment wrapText="1"/>
    </xf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3" fillId="2" borderId="0" xfId="2" applyFill="1">
      <alignment horizontal="left" vertical="center" wrapText="1"/>
    </xf>
    <xf numFmtId="0" fontId="0" fillId="2" borderId="0" xfId="0" applyFill="1"/>
    <xf numFmtId="0" fontId="4" fillId="3" borderId="1" xfId="4" applyFill="1" applyBorder="1">
      <alignment horizontal="center" vertical="center" wrapText="1"/>
    </xf>
    <xf numFmtId="0" fontId="4" fillId="3" borderId="10" xfId="4" applyFill="1" applyBorder="1">
      <alignment horizontal="center" vertical="center" wrapText="1"/>
    </xf>
    <xf numFmtId="0" fontId="5" fillId="2" borderId="0" xfId="5" applyFill="1" applyAlignment="1">
      <alignment horizontal="right" vertical="center" wrapText="1"/>
    </xf>
    <xf numFmtId="0" fontId="0" fillId="2" borderId="0" xfId="0" applyFill="1" applyAlignment="1">
      <alignment horizontal="right"/>
    </xf>
    <xf numFmtId="0" fontId="4" fillId="3" borderId="8" xfId="4" applyFill="1" applyBorder="1">
      <alignment horizontal="center" vertical="center" wrapText="1"/>
    </xf>
    <xf numFmtId="0" fontId="4" fillId="3" borderId="9" xfId="4" applyFill="1" applyBorder="1">
      <alignment horizontal="center" vertical="center" wrapText="1"/>
    </xf>
  </cellXfs>
  <cellStyles count="9">
    <cellStyle name="NadpisRekapitulaceSoupisPraciStyle" xfId="2" xr:uid="{00000000-0005-0000-0000-000002000000}"/>
    <cellStyle name="NadpisStrukturyStyle" xfId="6" xr:uid="{00000000-0005-0000-0000-000006000000}"/>
    <cellStyle name="NadpisySloupcuStyle" xfId="4" xr:uid="{00000000-0005-0000-0000-000004000000}"/>
    <cellStyle name="Normální" xfId="0" builtinId="0"/>
    <cellStyle name="NormalStyle" xfId="1" xr:uid="{00000000-0005-0000-0000-000001000000}"/>
    <cellStyle name="PolDoplnInfoStyle" xfId="8" xr:uid="{00000000-0005-0000-0000-000008000000}"/>
    <cellStyle name="RekapitulaceCenyStyle" xfId="3" xr:uid="{00000000-0005-0000-0000-000003000000}"/>
    <cellStyle name="StavbaRozpocetHeaderStyle" xfId="5" xr:uid="{00000000-0005-0000-0000-000005000000}"/>
    <cellStyle name="StavebniDilStyle" xfId="7" xr:uid="{00000000-0005-0000-0000-000007000000}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361950" cy="36195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13"/>
  <sheetViews>
    <sheetView tabSelected="1" workbookViewId="0">
      <selection activeCell="K23" sqref="K23"/>
    </sheetView>
  </sheetViews>
  <sheetFormatPr defaultRowHeight="15" x14ac:dyDescent="0.25"/>
  <cols>
    <col min="1" max="2" width="32.42578125" customWidth="1"/>
    <col min="3" max="5" width="19.42578125" customWidth="1"/>
  </cols>
  <sheetData>
    <row r="1" spans="1:5" x14ac:dyDescent="0.25">
      <c r="A1" s="1" t="s">
        <v>0</v>
      </c>
      <c r="B1" s="2" t="s">
        <v>1</v>
      </c>
      <c r="C1" s="3"/>
      <c r="D1" s="3"/>
      <c r="E1" s="3"/>
    </row>
    <row r="2" spans="1:5" x14ac:dyDescent="0.25">
      <c r="A2" s="1"/>
      <c r="B2" s="44" t="s">
        <v>2</v>
      </c>
      <c r="C2" s="3"/>
      <c r="D2" s="3"/>
      <c r="E2" s="3"/>
    </row>
    <row r="3" spans="1:5" x14ac:dyDescent="0.25">
      <c r="A3" s="3"/>
      <c r="B3" s="45"/>
      <c r="C3" s="3"/>
      <c r="D3" s="3"/>
      <c r="E3" s="3"/>
    </row>
    <row r="4" spans="1:5" x14ac:dyDescent="0.25">
      <c r="A4" s="3"/>
      <c r="B4" s="44" t="s">
        <v>218</v>
      </c>
      <c r="C4" s="45"/>
      <c r="D4" s="45"/>
      <c r="E4" s="45"/>
    </row>
    <row r="5" spans="1:5" x14ac:dyDescent="0.25">
      <c r="A5" s="3"/>
      <c r="B5" s="3"/>
      <c r="C5" s="3"/>
      <c r="D5" s="3"/>
      <c r="E5" s="3"/>
    </row>
    <row r="6" spans="1:5" x14ac:dyDescent="0.25">
      <c r="A6" s="3"/>
      <c r="B6" s="5" t="s">
        <v>3</v>
      </c>
      <c r="C6" s="6">
        <f>SUM(C10:C13)</f>
        <v>0</v>
      </c>
      <c r="D6" s="3"/>
      <c r="E6" s="3"/>
    </row>
    <row r="7" spans="1:5" x14ac:dyDescent="0.25">
      <c r="A7" s="3"/>
      <c r="B7" s="5" t="s">
        <v>4</v>
      </c>
      <c r="C7" s="6">
        <f>SUM(E10:E13)</f>
        <v>0</v>
      </c>
      <c r="D7" s="3"/>
      <c r="E7" s="3"/>
    </row>
    <row r="8" spans="1:5" x14ac:dyDescent="0.25">
      <c r="A8" s="3"/>
      <c r="B8" s="3"/>
      <c r="C8" s="3"/>
      <c r="D8" s="3"/>
      <c r="E8" s="3"/>
    </row>
    <row r="9" spans="1:5" x14ac:dyDescent="0.25">
      <c r="A9" s="7" t="s">
        <v>5</v>
      </c>
      <c r="B9" s="7" t="s">
        <v>6</v>
      </c>
      <c r="C9" s="7" t="s">
        <v>7</v>
      </c>
      <c r="D9" s="7" t="s">
        <v>8</v>
      </c>
      <c r="E9" s="7" t="s">
        <v>9</v>
      </c>
    </row>
    <row r="10" spans="1:5" x14ac:dyDescent="0.25">
      <c r="A10" s="8" t="s">
        <v>10</v>
      </c>
      <c r="B10" s="8" t="s">
        <v>11</v>
      </c>
      <c r="C10" s="9">
        <f>'SO 001'!I3</f>
        <v>0</v>
      </c>
      <c r="D10" s="9">
        <f>SUMIFS('SO 001'!O:O,'SO 001'!A:A,"P")</f>
        <v>0</v>
      </c>
      <c r="E10" s="9">
        <f>C10+D10</f>
        <v>0</v>
      </c>
    </row>
    <row r="11" spans="1:5" ht="25.5" x14ac:dyDescent="0.25">
      <c r="A11" s="8" t="s">
        <v>12</v>
      </c>
      <c r="B11" s="8" t="s">
        <v>13</v>
      </c>
      <c r="C11" s="9">
        <f>'SO 101'!I3</f>
        <v>0</v>
      </c>
      <c r="D11" s="9">
        <f>SUMIFS('SO 101'!O:O,'SO 101'!A:A,"P")</f>
        <v>0</v>
      </c>
      <c r="E11" s="9">
        <f>C11+D11</f>
        <v>0</v>
      </c>
    </row>
    <row r="12" spans="1:5" ht="25.5" x14ac:dyDescent="0.25">
      <c r="A12" s="8" t="s">
        <v>14</v>
      </c>
      <c r="B12" s="8" t="s">
        <v>15</v>
      </c>
      <c r="C12" s="9">
        <f>'SO 181'!I3</f>
        <v>0</v>
      </c>
      <c r="D12" s="9">
        <f>SUMIFS('SO 181'!O:O,'SO 181'!A:A,"P")</f>
        <v>0</v>
      </c>
      <c r="E12" s="9">
        <f>C12+D12</f>
        <v>0</v>
      </c>
    </row>
    <row r="13" spans="1:5" x14ac:dyDescent="0.25">
      <c r="A13" s="8" t="s">
        <v>16</v>
      </c>
      <c r="B13" s="8" t="s">
        <v>17</v>
      </c>
      <c r="C13" s="9">
        <f>'SO 191'!I3</f>
        <v>0</v>
      </c>
      <c r="D13" s="9">
        <f>SUMIFS('SO 191'!O:O,'SO 191'!A:A,"P")</f>
        <v>0</v>
      </c>
      <c r="E13" s="9">
        <f>C13+D13</f>
        <v>0</v>
      </c>
    </row>
  </sheetData>
  <mergeCells count="2">
    <mergeCell ref="B2:B3"/>
    <mergeCell ref="B4:E4"/>
  </mergeCells>
  <pageMargins left="0.7" right="0.7" top="0.78740157499999996" bottom="0.78740157499999996" header="0.3" footer="0.3"/>
  <pageSetup fitToHeight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P32"/>
  <sheetViews>
    <sheetView topLeftCell="B1" workbookViewId="0"/>
  </sheetViews>
  <sheetFormatPr defaultRowHeight="15" x14ac:dyDescent="0.2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6875" customWidth="1"/>
    <col min="6" max="6" width="13" customWidth="1"/>
    <col min="7" max="9" width="16.140625" customWidth="1"/>
    <col min="10" max="10" width="14.85546875" bestFit="1" customWidth="1"/>
    <col min="15" max="16" width="9.140625" hidden="1"/>
  </cols>
  <sheetData>
    <row r="1" spans="1:16" x14ac:dyDescent="0.25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spans="1:16" ht="20.25" x14ac:dyDescent="0.25">
      <c r="A2" s="1"/>
      <c r="B2" s="14"/>
      <c r="C2" s="3"/>
      <c r="D2" s="3"/>
      <c r="E2" s="4" t="s">
        <v>18</v>
      </c>
      <c r="F2" s="3"/>
      <c r="G2" s="3"/>
      <c r="H2" s="3"/>
      <c r="I2" s="3"/>
      <c r="J2" s="15"/>
    </row>
    <row r="3" spans="1:16" x14ac:dyDescent="0.25">
      <c r="A3" s="3" t="s">
        <v>19</v>
      </c>
      <c r="B3" s="16" t="s">
        <v>20</v>
      </c>
      <c r="C3" s="48" t="s">
        <v>21</v>
      </c>
      <c r="D3" s="49"/>
      <c r="E3" s="17" t="s">
        <v>22</v>
      </c>
      <c r="F3" s="3"/>
      <c r="G3" s="3"/>
      <c r="H3" s="18" t="s">
        <v>10</v>
      </c>
      <c r="I3" s="19">
        <f>SUMIFS(I8:I32,A8:A32,"SD")</f>
        <v>0</v>
      </c>
      <c r="J3" s="15"/>
      <c r="O3">
        <v>0</v>
      </c>
      <c r="P3">
        <v>2</v>
      </c>
    </row>
    <row r="4" spans="1:16" x14ac:dyDescent="0.25">
      <c r="A4" s="3" t="s">
        <v>23</v>
      </c>
      <c r="B4" s="16" t="s">
        <v>24</v>
      </c>
      <c r="C4" s="48" t="s">
        <v>10</v>
      </c>
      <c r="D4" s="49"/>
      <c r="E4" s="17" t="s">
        <v>11</v>
      </c>
      <c r="F4" s="3"/>
      <c r="G4" s="3"/>
      <c r="H4" s="3"/>
      <c r="I4" s="3"/>
      <c r="J4" s="15"/>
      <c r="O4">
        <v>0.15</v>
      </c>
      <c r="P4">
        <v>2</v>
      </c>
    </row>
    <row r="5" spans="1:16" x14ac:dyDescent="0.25">
      <c r="A5" s="50" t="s">
        <v>25</v>
      </c>
      <c r="B5" s="51" t="s">
        <v>26</v>
      </c>
      <c r="C5" s="46" t="s">
        <v>27</v>
      </c>
      <c r="D5" s="46" t="s">
        <v>28</v>
      </c>
      <c r="E5" s="46" t="s">
        <v>29</v>
      </c>
      <c r="F5" s="46" t="s">
        <v>30</v>
      </c>
      <c r="G5" s="46" t="s">
        <v>31</v>
      </c>
      <c r="H5" s="46" t="s">
        <v>32</v>
      </c>
      <c r="I5" s="46"/>
      <c r="J5" s="47" t="s">
        <v>33</v>
      </c>
      <c r="O5">
        <v>0.21</v>
      </c>
    </row>
    <row r="6" spans="1:16" x14ac:dyDescent="0.25">
      <c r="A6" s="50"/>
      <c r="B6" s="51"/>
      <c r="C6" s="46"/>
      <c r="D6" s="46"/>
      <c r="E6" s="46"/>
      <c r="F6" s="46"/>
      <c r="G6" s="46"/>
      <c r="H6" s="7" t="s">
        <v>34</v>
      </c>
      <c r="I6" s="7" t="s">
        <v>35</v>
      </c>
      <c r="J6" s="47"/>
    </row>
    <row r="7" spans="1:16" x14ac:dyDescent="0.25">
      <c r="A7" s="22">
        <v>0</v>
      </c>
      <c r="B7" s="20">
        <v>1</v>
      </c>
      <c r="C7" s="23">
        <v>2</v>
      </c>
      <c r="D7" s="7">
        <v>3</v>
      </c>
      <c r="E7" s="23">
        <v>4</v>
      </c>
      <c r="F7" s="7">
        <v>5</v>
      </c>
      <c r="G7" s="7">
        <v>6</v>
      </c>
      <c r="H7" s="7">
        <v>7</v>
      </c>
      <c r="I7" s="23">
        <v>8</v>
      </c>
      <c r="J7" s="21">
        <v>9</v>
      </c>
    </row>
    <row r="8" spans="1:16" x14ac:dyDescent="0.25">
      <c r="A8" s="24" t="s">
        <v>36</v>
      </c>
      <c r="B8" s="25"/>
      <c r="C8" s="26" t="s">
        <v>37</v>
      </c>
      <c r="D8" s="27"/>
      <c r="E8" s="24" t="s">
        <v>38</v>
      </c>
      <c r="F8" s="27"/>
      <c r="G8" s="27"/>
      <c r="H8" s="27"/>
      <c r="I8" s="28">
        <f>SUMIFS(I9:I32,A9:A32,"P")</f>
        <v>0</v>
      </c>
      <c r="J8" s="29"/>
    </row>
    <row r="9" spans="1:16" x14ac:dyDescent="0.25">
      <c r="A9" s="30" t="s">
        <v>39</v>
      </c>
      <c r="B9" s="30">
        <v>1</v>
      </c>
      <c r="C9" s="31" t="s">
        <v>40</v>
      </c>
      <c r="D9" s="30"/>
      <c r="E9" s="32" t="s">
        <v>41</v>
      </c>
      <c r="F9" s="33" t="s">
        <v>42</v>
      </c>
      <c r="G9" s="34">
        <v>4</v>
      </c>
      <c r="H9" s="35">
        <v>0</v>
      </c>
      <c r="I9" s="35">
        <f>ROUND(G9*H9,P4)</f>
        <v>0</v>
      </c>
      <c r="J9" s="33" t="s">
        <v>43</v>
      </c>
      <c r="O9" s="36">
        <f>I9*0.21</f>
        <v>0</v>
      </c>
      <c r="P9">
        <v>3</v>
      </c>
    </row>
    <row r="10" spans="1:16" ht="45" x14ac:dyDescent="0.25">
      <c r="A10" s="30" t="s">
        <v>44</v>
      </c>
      <c r="B10" s="37"/>
      <c r="E10" s="32" t="s">
        <v>45</v>
      </c>
      <c r="J10" s="38"/>
    </row>
    <row r="11" spans="1:16" ht="30" x14ac:dyDescent="0.25">
      <c r="A11" s="30" t="s">
        <v>46</v>
      </c>
      <c r="B11" s="37"/>
      <c r="E11" s="39" t="s">
        <v>47</v>
      </c>
      <c r="J11" s="38"/>
    </row>
    <row r="12" spans="1:16" ht="30" x14ac:dyDescent="0.25">
      <c r="A12" s="30" t="s">
        <v>48</v>
      </c>
      <c r="B12" s="37"/>
      <c r="E12" s="32" t="s">
        <v>49</v>
      </c>
      <c r="J12" s="38"/>
    </row>
    <row r="13" spans="1:16" x14ac:dyDescent="0.25">
      <c r="A13" s="30" t="s">
        <v>39</v>
      </c>
      <c r="B13" s="30">
        <v>2</v>
      </c>
      <c r="C13" s="31" t="s">
        <v>50</v>
      </c>
      <c r="D13" s="30" t="s">
        <v>51</v>
      </c>
      <c r="E13" s="32" t="s">
        <v>52</v>
      </c>
      <c r="F13" s="33" t="s">
        <v>53</v>
      </c>
      <c r="G13" s="34">
        <v>71.48</v>
      </c>
      <c r="H13" s="35">
        <v>0</v>
      </c>
      <c r="I13" s="35">
        <f>ROUND(G13*H13,P4)</f>
        <v>0</v>
      </c>
      <c r="J13" s="33" t="s">
        <v>43</v>
      </c>
      <c r="O13" s="36">
        <f>I13*0.21</f>
        <v>0</v>
      </c>
      <c r="P13">
        <v>3</v>
      </c>
    </row>
    <row r="14" spans="1:16" x14ac:dyDescent="0.25">
      <c r="A14" s="30" t="s">
        <v>44</v>
      </c>
      <c r="B14" s="37"/>
      <c r="E14" s="40" t="s">
        <v>51</v>
      </c>
      <c r="J14" s="38"/>
    </row>
    <row r="15" spans="1:16" ht="60" x14ac:dyDescent="0.25">
      <c r="A15" s="30" t="s">
        <v>46</v>
      </c>
      <c r="B15" s="37"/>
      <c r="E15" s="39" t="s">
        <v>54</v>
      </c>
      <c r="J15" s="38"/>
    </row>
    <row r="16" spans="1:16" ht="30" x14ac:dyDescent="0.25">
      <c r="A16" s="30" t="s">
        <v>48</v>
      </c>
      <c r="B16" s="37"/>
      <c r="E16" s="32" t="s">
        <v>55</v>
      </c>
      <c r="J16" s="38"/>
    </row>
    <row r="17" spans="1:16" x14ac:dyDescent="0.25">
      <c r="A17" s="30" t="s">
        <v>39</v>
      </c>
      <c r="B17" s="30">
        <v>3</v>
      </c>
      <c r="C17" s="31" t="s">
        <v>56</v>
      </c>
      <c r="D17" s="30" t="s">
        <v>51</v>
      </c>
      <c r="E17" s="32" t="s">
        <v>57</v>
      </c>
      <c r="F17" s="33" t="s">
        <v>42</v>
      </c>
      <c r="G17" s="34">
        <v>1</v>
      </c>
      <c r="H17" s="35">
        <v>0</v>
      </c>
      <c r="I17" s="35">
        <f>ROUND(G17*H17,P4)</f>
        <v>0</v>
      </c>
      <c r="J17" s="33" t="s">
        <v>43</v>
      </c>
      <c r="O17" s="36">
        <f>I17*0.21</f>
        <v>0</v>
      </c>
      <c r="P17">
        <v>3</v>
      </c>
    </row>
    <row r="18" spans="1:16" ht="45" x14ac:dyDescent="0.25">
      <c r="A18" s="30" t="s">
        <v>44</v>
      </c>
      <c r="B18" s="37"/>
      <c r="E18" s="32" t="s">
        <v>58</v>
      </c>
      <c r="J18" s="38"/>
    </row>
    <row r="19" spans="1:16" x14ac:dyDescent="0.25">
      <c r="A19" s="30" t="s">
        <v>46</v>
      </c>
      <c r="B19" s="37"/>
      <c r="E19" s="39" t="s">
        <v>59</v>
      </c>
      <c r="J19" s="38"/>
    </row>
    <row r="20" spans="1:16" ht="30" x14ac:dyDescent="0.25">
      <c r="A20" s="30" t="s">
        <v>48</v>
      </c>
      <c r="B20" s="37"/>
      <c r="E20" s="32" t="s">
        <v>55</v>
      </c>
      <c r="J20" s="38"/>
    </row>
    <row r="21" spans="1:16" ht="30" x14ac:dyDescent="0.25">
      <c r="A21" s="30" t="s">
        <v>39</v>
      </c>
      <c r="B21" s="30">
        <v>4</v>
      </c>
      <c r="C21" s="31" t="s">
        <v>60</v>
      </c>
      <c r="D21" s="30" t="s">
        <v>51</v>
      </c>
      <c r="E21" s="32" t="s">
        <v>61</v>
      </c>
      <c r="F21" s="33" t="s">
        <v>42</v>
      </c>
      <c r="G21" s="34">
        <v>1</v>
      </c>
      <c r="H21" s="35">
        <v>0</v>
      </c>
      <c r="I21" s="35">
        <f>ROUND(G21*H21,P4)</f>
        <v>0</v>
      </c>
      <c r="J21" s="33" t="s">
        <v>43</v>
      </c>
      <c r="O21" s="36">
        <f>I21*0.21</f>
        <v>0</v>
      </c>
      <c r="P21">
        <v>3</v>
      </c>
    </row>
    <row r="22" spans="1:16" ht="75" x14ac:dyDescent="0.25">
      <c r="A22" s="30" t="s">
        <v>44</v>
      </c>
      <c r="B22" s="37"/>
      <c r="E22" s="32" t="s">
        <v>62</v>
      </c>
      <c r="J22" s="38"/>
    </row>
    <row r="23" spans="1:16" x14ac:dyDescent="0.25">
      <c r="A23" s="30" t="s">
        <v>46</v>
      </c>
      <c r="B23" s="37"/>
      <c r="E23" s="39" t="s">
        <v>63</v>
      </c>
      <c r="J23" s="38"/>
    </row>
    <row r="24" spans="1:16" ht="30" x14ac:dyDescent="0.25">
      <c r="A24" s="30" t="s">
        <v>48</v>
      </c>
      <c r="B24" s="37"/>
      <c r="E24" s="32" t="s">
        <v>55</v>
      </c>
      <c r="J24" s="38"/>
    </row>
    <row r="25" spans="1:16" x14ac:dyDescent="0.25">
      <c r="A25" s="30" t="s">
        <v>39</v>
      </c>
      <c r="B25" s="30">
        <v>5</v>
      </c>
      <c r="C25" s="31" t="s">
        <v>64</v>
      </c>
      <c r="D25" s="30" t="s">
        <v>51</v>
      </c>
      <c r="E25" s="32" t="s">
        <v>65</v>
      </c>
      <c r="F25" s="33" t="s">
        <v>42</v>
      </c>
      <c r="G25" s="34">
        <v>2</v>
      </c>
      <c r="H25" s="35">
        <v>0</v>
      </c>
      <c r="I25" s="35">
        <f>ROUND(G25*H25,P4)</f>
        <v>0</v>
      </c>
      <c r="J25" s="33" t="s">
        <v>43</v>
      </c>
      <c r="O25" s="36">
        <f>I25*0.21</f>
        <v>0</v>
      </c>
      <c r="P25">
        <v>3</v>
      </c>
    </row>
    <row r="26" spans="1:16" ht="45" x14ac:dyDescent="0.25">
      <c r="A26" s="30" t="s">
        <v>44</v>
      </c>
      <c r="B26" s="37"/>
      <c r="E26" s="32" t="s">
        <v>66</v>
      </c>
      <c r="J26" s="38"/>
    </row>
    <row r="27" spans="1:16" ht="45" x14ac:dyDescent="0.25">
      <c r="A27" s="30" t="s">
        <v>46</v>
      </c>
      <c r="B27" s="37"/>
      <c r="E27" s="39" t="s">
        <v>67</v>
      </c>
      <c r="J27" s="38"/>
    </row>
    <row r="28" spans="1:16" ht="75" x14ac:dyDescent="0.25">
      <c r="A28" s="30" t="s">
        <v>48</v>
      </c>
      <c r="B28" s="37"/>
      <c r="E28" s="32" t="s">
        <v>68</v>
      </c>
      <c r="J28" s="38"/>
    </row>
    <row r="29" spans="1:16" x14ac:dyDescent="0.25">
      <c r="A29" s="30" t="s">
        <v>39</v>
      </c>
      <c r="B29" s="30">
        <v>6</v>
      </c>
      <c r="C29" s="31" t="s">
        <v>69</v>
      </c>
      <c r="D29" s="30" t="s">
        <v>51</v>
      </c>
      <c r="E29" s="32" t="s">
        <v>70</v>
      </c>
      <c r="F29" s="33" t="s">
        <v>71</v>
      </c>
      <c r="G29" s="34">
        <v>4</v>
      </c>
      <c r="H29" s="35">
        <v>0</v>
      </c>
      <c r="I29" s="35">
        <f>ROUND(G29*H29,P4)</f>
        <v>0</v>
      </c>
      <c r="J29" s="33" t="s">
        <v>43</v>
      </c>
      <c r="O29" s="36">
        <f>I29*0.21</f>
        <v>0</v>
      </c>
      <c r="P29">
        <v>3</v>
      </c>
    </row>
    <row r="30" spans="1:16" ht="30" x14ac:dyDescent="0.25">
      <c r="A30" s="30" t="s">
        <v>44</v>
      </c>
      <c r="B30" s="37"/>
      <c r="E30" s="32" t="s">
        <v>72</v>
      </c>
      <c r="J30" s="38"/>
    </row>
    <row r="31" spans="1:16" x14ac:dyDescent="0.25">
      <c r="A31" s="30" t="s">
        <v>46</v>
      </c>
      <c r="B31" s="37"/>
      <c r="E31" s="39" t="s">
        <v>73</v>
      </c>
      <c r="J31" s="38"/>
    </row>
    <row r="32" spans="1:16" ht="105" x14ac:dyDescent="0.25">
      <c r="A32" s="30" t="s">
        <v>48</v>
      </c>
      <c r="B32" s="41"/>
      <c r="C32" s="42"/>
      <c r="D32" s="42"/>
      <c r="E32" s="32" t="s">
        <v>74</v>
      </c>
      <c r="F32" s="42"/>
      <c r="G32" s="42"/>
      <c r="H32" s="42"/>
      <c r="I32" s="42"/>
      <c r="J32" s="43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Margins left="0.7" right="0.7" top="0.78740157499999996" bottom="0.78740157499999996" header="0.3" footer="0.3"/>
  <pageSetup fitToHeight="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P103"/>
  <sheetViews>
    <sheetView topLeftCell="B1" workbookViewId="0"/>
  </sheetViews>
  <sheetFormatPr defaultRowHeight="15" x14ac:dyDescent="0.2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6875" customWidth="1"/>
    <col min="6" max="6" width="13" customWidth="1"/>
    <col min="7" max="9" width="16.140625" customWidth="1"/>
    <col min="10" max="10" width="14.85546875" bestFit="1" customWidth="1"/>
    <col min="15" max="16" width="9.140625" hidden="1"/>
  </cols>
  <sheetData>
    <row r="1" spans="1:16" x14ac:dyDescent="0.25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spans="1:16" ht="20.25" x14ac:dyDescent="0.25">
      <c r="A2" s="1"/>
      <c r="B2" s="14"/>
      <c r="C2" s="3"/>
      <c r="D2" s="3"/>
      <c r="E2" s="4" t="s">
        <v>18</v>
      </c>
      <c r="F2" s="3"/>
      <c r="G2" s="3"/>
      <c r="H2" s="3"/>
      <c r="I2" s="3"/>
      <c r="J2" s="15"/>
    </row>
    <row r="3" spans="1:16" x14ac:dyDescent="0.25">
      <c r="A3" s="3" t="s">
        <v>19</v>
      </c>
      <c r="B3" s="16" t="s">
        <v>20</v>
      </c>
      <c r="C3" s="48" t="s">
        <v>21</v>
      </c>
      <c r="D3" s="49"/>
      <c r="E3" s="17" t="s">
        <v>22</v>
      </c>
      <c r="F3" s="3"/>
      <c r="G3" s="3"/>
      <c r="H3" s="18" t="s">
        <v>12</v>
      </c>
      <c r="I3" s="19">
        <f>SUMIFS(I8:I103,A8:A103,"SD")</f>
        <v>0</v>
      </c>
      <c r="J3" s="15"/>
      <c r="O3">
        <v>0</v>
      </c>
      <c r="P3">
        <v>2</v>
      </c>
    </row>
    <row r="4" spans="1:16" x14ac:dyDescent="0.25">
      <c r="A4" s="3" t="s">
        <v>23</v>
      </c>
      <c r="B4" s="16" t="s">
        <v>24</v>
      </c>
      <c r="C4" s="48" t="s">
        <v>12</v>
      </c>
      <c r="D4" s="49"/>
      <c r="E4" s="17" t="s">
        <v>13</v>
      </c>
      <c r="F4" s="3"/>
      <c r="G4" s="3"/>
      <c r="H4" s="3"/>
      <c r="I4" s="3"/>
      <c r="J4" s="15"/>
      <c r="O4">
        <v>0.15</v>
      </c>
      <c r="P4">
        <v>2</v>
      </c>
    </row>
    <row r="5" spans="1:16" x14ac:dyDescent="0.25">
      <c r="A5" s="50" t="s">
        <v>25</v>
      </c>
      <c r="B5" s="51" t="s">
        <v>26</v>
      </c>
      <c r="C5" s="46" t="s">
        <v>27</v>
      </c>
      <c r="D5" s="46" t="s">
        <v>28</v>
      </c>
      <c r="E5" s="46" t="s">
        <v>29</v>
      </c>
      <c r="F5" s="46" t="s">
        <v>30</v>
      </c>
      <c r="G5" s="46" t="s">
        <v>31</v>
      </c>
      <c r="H5" s="46" t="s">
        <v>32</v>
      </c>
      <c r="I5" s="46"/>
      <c r="J5" s="47" t="s">
        <v>33</v>
      </c>
      <c r="O5">
        <v>0.21</v>
      </c>
    </row>
    <row r="6" spans="1:16" x14ac:dyDescent="0.25">
      <c r="A6" s="50"/>
      <c r="B6" s="51"/>
      <c r="C6" s="46"/>
      <c r="D6" s="46"/>
      <c r="E6" s="46"/>
      <c r="F6" s="46"/>
      <c r="G6" s="46"/>
      <c r="H6" s="7" t="s">
        <v>34</v>
      </c>
      <c r="I6" s="7" t="s">
        <v>35</v>
      </c>
      <c r="J6" s="47"/>
    </row>
    <row r="7" spans="1:16" x14ac:dyDescent="0.25">
      <c r="A7" s="22">
        <v>0</v>
      </c>
      <c r="B7" s="20">
        <v>1</v>
      </c>
      <c r="C7" s="23">
        <v>2</v>
      </c>
      <c r="D7" s="7">
        <v>3</v>
      </c>
      <c r="E7" s="23">
        <v>4</v>
      </c>
      <c r="F7" s="7">
        <v>5</v>
      </c>
      <c r="G7" s="7">
        <v>6</v>
      </c>
      <c r="H7" s="7">
        <v>7</v>
      </c>
      <c r="I7" s="23">
        <v>8</v>
      </c>
      <c r="J7" s="21">
        <v>9</v>
      </c>
    </row>
    <row r="8" spans="1:16" x14ac:dyDescent="0.25">
      <c r="A8" s="24" t="s">
        <v>36</v>
      </c>
      <c r="B8" s="25"/>
      <c r="C8" s="26" t="s">
        <v>37</v>
      </c>
      <c r="D8" s="27"/>
      <c r="E8" s="24" t="s">
        <v>38</v>
      </c>
      <c r="F8" s="27"/>
      <c r="G8" s="27"/>
      <c r="H8" s="27"/>
      <c r="I8" s="28">
        <f>SUMIFS(I9:I20,A9:A20,"P")</f>
        <v>0</v>
      </c>
      <c r="J8" s="29"/>
    </row>
    <row r="9" spans="1:16" x14ac:dyDescent="0.25">
      <c r="A9" s="30" t="s">
        <v>39</v>
      </c>
      <c r="B9" s="30">
        <v>1</v>
      </c>
      <c r="C9" s="31" t="s">
        <v>75</v>
      </c>
      <c r="D9" s="30" t="s">
        <v>76</v>
      </c>
      <c r="E9" s="32" t="s">
        <v>77</v>
      </c>
      <c r="F9" s="33" t="s">
        <v>78</v>
      </c>
      <c r="G9" s="34">
        <v>678.6</v>
      </c>
      <c r="H9" s="35">
        <v>0</v>
      </c>
      <c r="I9" s="35">
        <f>ROUND(G9*H9,P4)</f>
        <v>0</v>
      </c>
      <c r="J9" s="33" t="s">
        <v>43</v>
      </c>
      <c r="O9" s="36">
        <f>I9*0.21</f>
        <v>0</v>
      </c>
      <c r="P9">
        <v>3</v>
      </c>
    </row>
    <row r="10" spans="1:16" ht="30" x14ac:dyDescent="0.25">
      <c r="A10" s="30" t="s">
        <v>44</v>
      </c>
      <c r="B10" s="37"/>
      <c r="E10" s="32" t="s">
        <v>79</v>
      </c>
      <c r="J10" s="38"/>
    </row>
    <row r="11" spans="1:16" x14ac:dyDescent="0.25">
      <c r="A11" s="30" t="s">
        <v>46</v>
      </c>
      <c r="B11" s="37"/>
      <c r="E11" s="39" t="s">
        <v>80</v>
      </c>
      <c r="J11" s="38"/>
    </row>
    <row r="12" spans="1:16" ht="30" x14ac:dyDescent="0.25">
      <c r="A12" s="30" t="s">
        <v>48</v>
      </c>
      <c r="B12" s="37"/>
      <c r="E12" s="32" t="s">
        <v>81</v>
      </c>
      <c r="J12" s="38"/>
    </row>
    <row r="13" spans="1:16" x14ac:dyDescent="0.25">
      <c r="A13" s="30" t="s">
        <v>39</v>
      </c>
      <c r="B13" s="30">
        <v>2</v>
      </c>
      <c r="C13" s="31" t="s">
        <v>75</v>
      </c>
      <c r="D13" s="30" t="s">
        <v>82</v>
      </c>
      <c r="E13" s="32" t="s">
        <v>77</v>
      </c>
      <c r="F13" s="33" t="s">
        <v>78</v>
      </c>
      <c r="G13" s="34">
        <v>52.5</v>
      </c>
      <c r="H13" s="35">
        <v>0</v>
      </c>
      <c r="I13" s="35">
        <f>ROUND(G13*H13,P4)</f>
        <v>0</v>
      </c>
      <c r="J13" s="33" t="s">
        <v>43</v>
      </c>
      <c r="O13" s="36">
        <f>I13*0.21</f>
        <v>0</v>
      </c>
      <c r="P13">
        <v>3</v>
      </c>
    </row>
    <row r="14" spans="1:16" ht="30" x14ac:dyDescent="0.25">
      <c r="A14" s="30" t="s">
        <v>44</v>
      </c>
      <c r="B14" s="37"/>
      <c r="E14" s="32" t="s">
        <v>83</v>
      </c>
      <c r="J14" s="38"/>
    </row>
    <row r="15" spans="1:16" x14ac:dyDescent="0.25">
      <c r="A15" s="30" t="s">
        <v>46</v>
      </c>
      <c r="B15" s="37"/>
      <c r="E15" s="39" t="s">
        <v>84</v>
      </c>
      <c r="J15" s="38"/>
    </row>
    <row r="16" spans="1:16" ht="30" x14ac:dyDescent="0.25">
      <c r="A16" s="30" t="s">
        <v>48</v>
      </c>
      <c r="B16" s="37"/>
      <c r="E16" s="32" t="s">
        <v>81</v>
      </c>
      <c r="J16" s="38"/>
    </row>
    <row r="17" spans="1:16" x14ac:dyDescent="0.25">
      <c r="A17" s="30" t="s">
        <v>39</v>
      </c>
      <c r="B17" s="30">
        <v>3</v>
      </c>
      <c r="C17" s="31" t="s">
        <v>75</v>
      </c>
      <c r="D17" s="30" t="s">
        <v>85</v>
      </c>
      <c r="E17" s="32" t="s">
        <v>77</v>
      </c>
      <c r="F17" s="33" t="s">
        <v>78</v>
      </c>
      <c r="G17" s="34">
        <v>153.82499999999999</v>
      </c>
      <c r="H17" s="35">
        <v>0</v>
      </c>
      <c r="I17" s="35">
        <f>ROUND(G17*H17,P4)</f>
        <v>0</v>
      </c>
      <c r="J17" s="33" t="s">
        <v>43</v>
      </c>
      <c r="O17" s="36">
        <f>I17*0.21</f>
        <v>0</v>
      </c>
      <c r="P17">
        <v>3</v>
      </c>
    </row>
    <row r="18" spans="1:16" ht="30" x14ac:dyDescent="0.25">
      <c r="A18" s="30" t="s">
        <v>44</v>
      </c>
      <c r="B18" s="37"/>
      <c r="E18" s="32" t="s">
        <v>86</v>
      </c>
      <c r="J18" s="38"/>
    </row>
    <row r="19" spans="1:16" ht="45" x14ac:dyDescent="0.25">
      <c r="A19" s="30" t="s">
        <v>46</v>
      </c>
      <c r="B19" s="37"/>
      <c r="E19" s="39" t="s">
        <v>87</v>
      </c>
      <c r="J19" s="38"/>
    </row>
    <row r="20" spans="1:16" ht="30" x14ac:dyDescent="0.25">
      <c r="A20" s="30" t="s">
        <v>48</v>
      </c>
      <c r="B20" s="37"/>
      <c r="E20" s="32" t="s">
        <v>81</v>
      </c>
      <c r="J20" s="38"/>
    </row>
    <row r="21" spans="1:16" x14ac:dyDescent="0.25">
      <c r="A21" s="24" t="s">
        <v>36</v>
      </c>
      <c r="B21" s="25"/>
      <c r="C21" s="26" t="s">
        <v>76</v>
      </c>
      <c r="D21" s="27"/>
      <c r="E21" s="24" t="s">
        <v>88</v>
      </c>
      <c r="F21" s="27"/>
      <c r="G21" s="27"/>
      <c r="H21" s="27"/>
      <c r="I21" s="28">
        <f>SUMIFS(I22:I61,A22:A61,"P")</f>
        <v>0</v>
      </c>
      <c r="J21" s="29"/>
    </row>
    <row r="22" spans="1:16" ht="30" x14ac:dyDescent="0.25">
      <c r="A22" s="30" t="s">
        <v>39</v>
      </c>
      <c r="B22" s="30">
        <v>4</v>
      </c>
      <c r="C22" s="31" t="s">
        <v>89</v>
      </c>
      <c r="D22" s="30" t="s">
        <v>51</v>
      </c>
      <c r="E22" s="32" t="s">
        <v>90</v>
      </c>
      <c r="F22" s="33" t="s">
        <v>78</v>
      </c>
      <c r="G22" s="34">
        <v>119.7</v>
      </c>
      <c r="H22" s="35">
        <v>0</v>
      </c>
      <c r="I22" s="35">
        <f>ROUND(G22*H22,P4)</f>
        <v>0</v>
      </c>
      <c r="J22" s="33" t="s">
        <v>43</v>
      </c>
      <c r="O22" s="36">
        <f>I22*0.21</f>
        <v>0</v>
      </c>
      <c r="P22">
        <v>3</v>
      </c>
    </row>
    <row r="23" spans="1:16" ht="45" x14ac:dyDescent="0.25">
      <c r="A23" s="30" t="s">
        <v>44</v>
      </c>
      <c r="B23" s="37"/>
      <c r="E23" s="32" t="s">
        <v>91</v>
      </c>
      <c r="J23" s="38"/>
    </row>
    <row r="24" spans="1:16" ht="30" x14ac:dyDescent="0.25">
      <c r="A24" s="30" t="s">
        <v>46</v>
      </c>
      <c r="B24" s="37"/>
      <c r="E24" s="39" t="s">
        <v>92</v>
      </c>
      <c r="J24" s="38"/>
    </row>
    <row r="25" spans="1:16" ht="90" x14ac:dyDescent="0.25">
      <c r="A25" s="30" t="s">
        <v>48</v>
      </c>
      <c r="B25" s="37"/>
      <c r="E25" s="32" t="s">
        <v>93</v>
      </c>
      <c r="J25" s="38"/>
    </row>
    <row r="26" spans="1:16" x14ac:dyDescent="0.25">
      <c r="A26" s="30" t="s">
        <v>39</v>
      </c>
      <c r="B26" s="30">
        <v>5</v>
      </c>
      <c r="C26" s="31" t="s">
        <v>94</v>
      </c>
      <c r="D26" s="30" t="s">
        <v>51</v>
      </c>
      <c r="E26" s="32" t="s">
        <v>95</v>
      </c>
      <c r="F26" s="33" t="s">
        <v>78</v>
      </c>
      <c r="G26" s="34">
        <v>57.75</v>
      </c>
      <c r="H26" s="35">
        <v>0</v>
      </c>
      <c r="I26" s="35">
        <f>ROUND(G26*H26,P4)</f>
        <v>0</v>
      </c>
      <c r="J26" s="33" t="s">
        <v>43</v>
      </c>
      <c r="O26" s="36">
        <f>I26*0.21</f>
        <v>0</v>
      </c>
      <c r="P26">
        <v>3</v>
      </c>
    </row>
    <row r="27" spans="1:16" ht="45" x14ac:dyDescent="0.25">
      <c r="A27" s="30" t="s">
        <v>44</v>
      </c>
      <c r="B27" s="37"/>
      <c r="E27" s="32" t="s">
        <v>91</v>
      </c>
      <c r="J27" s="38"/>
    </row>
    <row r="28" spans="1:16" ht="30" x14ac:dyDescent="0.25">
      <c r="A28" s="30" t="s">
        <v>46</v>
      </c>
      <c r="B28" s="37"/>
      <c r="E28" s="39" t="s">
        <v>96</v>
      </c>
      <c r="J28" s="38"/>
    </row>
    <row r="29" spans="1:16" ht="90" x14ac:dyDescent="0.25">
      <c r="A29" s="30" t="s">
        <v>48</v>
      </c>
      <c r="B29" s="37"/>
      <c r="E29" s="32" t="s">
        <v>93</v>
      </c>
      <c r="J29" s="38"/>
    </row>
    <row r="30" spans="1:16" x14ac:dyDescent="0.25">
      <c r="A30" s="30" t="s">
        <v>39</v>
      </c>
      <c r="B30" s="30">
        <v>6</v>
      </c>
      <c r="C30" s="31" t="s">
        <v>97</v>
      </c>
      <c r="D30" s="30" t="s">
        <v>76</v>
      </c>
      <c r="E30" s="32" t="s">
        <v>98</v>
      </c>
      <c r="F30" s="33" t="s">
        <v>78</v>
      </c>
      <c r="G30" s="34">
        <v>650.50199999999995</v>
      </c>
      <c r="H30" s="35">
        <v>0</v>
      </c>
      <c r="I30" s="35">
        <f>ROUND(G30*H30,P4)</f>
        <v>0</v>
      </c>
      <c r="J30" s="33" t="s">
        <v>43</v>
      </c>
      <c r="O30" s="36">
        <f>I30*0.21</f>
        <v>0</v>
      </c>
      <c r="P30">
        <v>3</v>
      </c>
    </row>
    <row r="31" spans="1:16" ht="75" x14ac:dyDescent="0.25">
      <c r="A31" s="30" t="s">
        <v>44</v>
      </c>
      <c r="B31" s="37"/>
      <c r="E31" s="32" t="s">
        <v>99</v>
      </c>
      <c r="J31" s="38"/>
    </row>
    <row r="32" spans="1:16" ht="135" x14ac:dyDescent="0.25">
      <c r="A32" s="30" t="s">
        <v>46</v>
      </c>
      <c r="B32" s="37"/>
      <c r="E32" s="39" t="s">
        <v>100</v>
      </c>
      <c r="J32" s="38"/>
    </row>
    <row r="33" spans="1:16" ht="90" x14ac:dyDescent="0.25">
      <c r="A33" s="30" t="s">
        <v>48</v>
      </c>
      <c r="B33" s="37"/>
      <c r="E33" s="32" t="s">
        <v>93</v>
      </c>
      <c r="J33" s="38"/>
    </row>
    <row r="34" spans="1:16" x14ac:dyDescent="0.25">
      <c r="A34" s="30" t="s">
        <v>39</v>
      </c>
      <c r="B34" s="30">
        <v>7</v>
      </c>
      <c r="C34" s="31" t="s">
        <v>97</v>
      </c>
      <c r="D34" s="30" t="s">
        <v>82</v>
      </c>
      <c r="E34" s="32" t="s">
        <v>98</v>
      </c>
      <c r="F34" s="33" t="s">
        <v>78</v>
      </c>
      <c r="G34" s="34">
        <v>36.75</v>
      </c>
      <c r="H34" s="35">
        <v>0</v>
      </c>
      <c r="I34" s="35">
        <f>ROUND(G34*H34,P4)</f>
        <v>0</v>
      </c>
      <c r="J34" s="33" t="s">
        <v>43</v>
      </c>
      <c r="O34" s="36">
        <f>I34*0.21</f>
        <v>0</v>
      </c>
      <c r="P34">
        <v>3</v>
      </c>
    </row>
    <row r="35" spans="1:16" ht="75" x14ac:dyDescent="0.25">
      <c r="A35" s="30" t="s">
        <v>44</v>
      </c>
      <c r="B35" s="37"/>
      <c r="E35" s="32" t="s">
        <v>101</v>
      </c>
      <c r="J35" s="38"/>
    </row>
    <row r="36" spans="1:16" ht="30" x14ac:dyDescent="0.25">
      <c r="A36" s="30" t="s">
        <v>46</v>
      </c>
      <c r="B36" s="37"/>
      <c r="E36" s="39" t="s">
        <v>102</v>
      </c>
      <c r="J36" s="38"/>
    </row>
    <row r="37" spans="1:16" ht="90" x14ac:dyDescent="0.25">
      <c r="A37" s="30" t="s">
        <v>48</v>
      </c>
      <c r="B37" s="37"/>
      <c r="E37" s="32" t="s">
        <v>93</v>
      </c>
      <c r="J37" s="38"/>
    </row>
    <row r="38" spans="1:16" x14ac:dyDescent="0.25">
      <c r="A38" s="30" t="s">
        <v>39</v>
      </c>
      <c r="B38" s="30">
        <v>8</v>
      </c>
      <c r="C38" s="31" t="s">
        <v>103</v>
      </c>
      <c r="D38" s="30"/>
      <c r="E38" s="32" t="s">
        <v>104</v>
      </c>
      <c r="F38" s="33" t="s">
        <v>105</v>
      </c>
      <c r="G38" s="34">
        <v>128</v>
      </c>
      <c r="H38" s="35">
        <v>0</v>
      </c>
      <c r="I38" s="35">
        <f>ROUND(G38*H38,P4)</f>
        <v>0</v>
      </c>
      <c r="J38" s="33" t="s">
        <v>43</v>
      </c>
      <c r="O38" s="36">
        <f>I38*0.21</f>
        <v>0</v>
      </c>
      <c r="P38">
        <v>3</v>
      </c>
    </row>
    <row r="39" spans="1:16" ht="45" x14ac:dyDescent="0.25">
      <c r="A39" s="30" t="s">
        <v>44</v>
      </c>
      <c r="B39" s="37"/>
      <c r="E39" s="32" t="s">
        <v>106</v>
      </c>
      <c r="J39" s="38"/>
    </row>
    <row r="40" spans="1:16" ht="45" x14ac:dyDescent="0.25">
      <c r="A40" s="30" t="s">
        <v>46</v>
      </c>
      <c r="B40" s="37"/>
      <c r="E40" s="39" t="s">
        <v>107</v>
      </c>
      <c r="J40" s="38"/>
    </row>
    <row r="41" spans="1:16" ht="30" x14ac:dyDescent="0.25">
      <c r="A41" s="30" t="s">
        <v>48</v>
      </c>
      <c r="B41" s="37"/>
      <c r="E41" s="32" t="s">
        <v>108</v>
      </c>
      <c r="J41" s="38"/>
    </row>
    <row r="42" spans="1:16" x14ac:dyDescent="0.25">
      <c r="A42" s="30" t="s">
        <v>39</v>
      </c>
      <c r="B42" s="30">
        <v>9</v>
      </c>
      <c r="C42" s="31" t="s">
        <v>109</v>
      </c>
      <c r="D42" s="30" t="s">
        <v>51</v>
      </c>
      <c r="E42" s="32" t="s">
        <v>110</v>
      </c>
      <c r="F42" s="33" t="s">
        <v>78</v>
      </c>
      <c r="G42" s="34">
        <v>34.125</v>
      </c>
      <c r="H42" s="35">
        <v>0</v>
      </c>
      <c r="I42" s="35">
        <f>ROUND(G42*H42,P4)</f>
        <v>0</v>
      </c>
      <c r="J42" s="33" t="s">
        <v>43</v>
      </c>
      <c r="O42" s="36">
        <f>I42*0.21</f>
        <v>0</v>
      </c>
      <c r="P42">
        <v>3</v>
      </c>
    </row>
    <row r="43" spans="1:16" ht="45" x14ac:dyDescent="0.25">
      <c r="A43" s="30" t="s">
        <v>44</v>
      </c>
      <c r="B43" s="37"/>
      <c r="E43" s="32" t="s">
        <v>91</v>
      </c>
      <c r="J43" s="38"/>
    </row>
    <row r="44" spans="1:16" ht="30" x14ac:dyDescent="0.25">
      <c r="A44" s="30" t="s">
        <v>46</v>
      </c>
      <c r="B44" s="37"/>
      <c r="E44" s="39" t="s">
        <v>111</v>
      </c>
      <c r="J44" s="38"/>
    </row>
    <row r="45" spans="1:16" ht="409.5" x14ac:dyDescent="0.25">
      <c r="A45" s="30" t="s">
        <v>48</v>
      </c>
      <c r="B45" s="37"/>
      <c r="E45" s="32" t="s">
        <v>112</v>
      </c>
      <c r="J45" s="38"/>
    </row>
    <row r="46" spans="1:16" x14ac:dyDescent="0.25">
      <c r="A46" s="30" t="s">
        <v>39</v>
      </c>
      <c r="B46" s="30">
        <v>10</v>
      </c>
      <c r="C46" s="31" t="s">
        <v>113</v>
      </c>
      <c r="D46" s="30" t="s">
        <v>51</v>
      </c>
      <c r="E46" s="32" t="s">
        <v>114</v>
      </c>
      <c r="F46" s="33" t="s">
        <v>115</v>
      </c>
      <c r="G46" s="34">
        <v>3393</v>
      </c>
      <c r="H46" s="35">
        <v>0</v>
      </c>
      <c r="I46" s="35">
        <f>ROUND(G46*H46,P4)</f>
        <v>0</v>
      </c>
      <c r="J46" s="33" t="s">
        <v>43</v>
      </c>
      <c r="O46" s="36">
        <f>I46*0.21</f>
        <v>0</v>
      </c>
      <c r="P46">
        <v>3</v>
      </c>
    </row>
    <row r="47" spans="1:16" ht="75" x14ac:dyDescent="0.25">
      <c r="A47" s="30" t="s">
        <v>44</v>
      </c>
      <c r="B47" s="37"/>
      <c r="E47" s="32" t="s">
        <v>116</v>
      </c>
      <c r="J47" s="38"/>
    </row>
    <row r="48" spans="1:16" ht="45" x14ac:dyDescent="0.25">
      <c r="A48" s="30" t="s">
        <v>46</v>
      </c>
      <c r="B48" s="37"/>
      <c r="E48" s="39" t="s">
        <v>117</v>
      </c>
      <c r="J48" s="38"/>
    </row>
    <row r="49" spans="1:16" ht="90" x14ac:dyDescent="0.25">
      <c r="A49" s="30" t="s">
        <v>48</v>
      </c>
      <c r="B49" s="37"/>
      <c r="E49" s="32" t="s">
        <v>118</v>
      </c>
      <c r="J49" s="38"/>
    </row>
    <row r="50" spans="1:16" x14ac:dyDescent="0.25">
      <c r="A50" s="30" t="s">
        <v>39</v>
      </c>
      <c r="B50" s="30">
        <v>11</v>
      </c>
      <c r="C50" s="31" t="s">
        <v>119</v>
      </c>
      <c r="D50" s="30" t="s">
        <v>51</v>
      </c>
      <c r="E50" s="32" t="s">
        <v>120</v>
      </c>
      <c r="F50" s="33" t="s">
        <v>78</v>
      </c>
      <c r="G50" s="34">
        <v>5.4</v>
      </c>
      <c r="H50" s="35">
        <v>0</v>
      </c>
      <c r="I50" s="35">
        <f>ROUND(G50*H50,P4)</f>
        <v>0</v>
      </c>
      <c r="J50" s="33" t="s">
        <v>43</v>
      </c>
      <c r="O50" s="36">
        <f>I50*0.21</f>
        <v>0</v>
      </c>
      <c r="P50">
        <v>3</v>
      </c>
    </row>
    <row r="51" spans="1:16" ht="75" x14ac:dyDescent="0.25">
      <c r="A51" s="30" t="s">
        <v>44</v>
      </c>
      <c r="B51" s="37"/>
      <c r="E51" s="32" t="s">
        <v>121</v>
      </c>
      <c r="J51" s="38"/>
    </row>
    <row r="52" spans="1:16" x14ac:dyDescent="0.25">
      <c r="A52" s="30" t="s">
        <v>46</v>
      </c>
      <c r="B52" s="37"/>
      <c r="E52" s="39" t="s">
        <v>122</v>
      </c>
      <c r="J52" s="38"/>
    </row>
    <row r="53" spans="1:16" ht="90" x14ac:dyDescent="0.25">
      <c r="A53" s="30" t="s">
        <v>48</v>
      </c>
      <c r="B53" s="37"/>
      <c r="E53" s="32" t="s">
        <v>118</v>
      </c>
      <c r="J53" s="38"/>
    </row>
    <row r="54" spans="1:16" x14ac:dyDescent="0.25">
      <c r="A54" s="30" t="s">
        <v>39</v>
      </c>
      <c r="B54" s="30">
        <v>12</v>
      </c>
      <c r="C54" s="31" t="s">
        <v>123</v>
      </c>
      <c r="D54" s="30"/>
      <c r="E54" s="32" t="s">
        <v>124</v>
      </c>
      <c r="F54" s="33" t="s">
        <v>78</v>
      </c>
      <c r="G54" s="34">
        <v>712.72500000000002</v>
      </c>
      <c r="H54" s="35">
        <v>0</v>
      </c>
      <c r="I54" s="35">
        <f>ROUND(G54*H54,P4)</f>
        <v>0</v>
      </c>
      <c r="J54" s="33" t="s">
        <v>43</v>
      </c>
      <c r="O54" s="36">
        <f>I54*0.21</f>
        <v>0</v>
      </c>
      <c r="P54">
        <v>3</v>
      </c>
    </row>
    <row r="55" spans="1:16" x14ac:dyDescent="0.25">
      <c r="A55" s="30" t="s">
        <v>44</v>
      </c>
      <c r="B55" s="37"/>
      <c r="E55" s="32" t="s">
        <v>125</v>
      </c>
      <c r="J55" s="38"/>
    </row>
    <row r="56" spans="1:16" ht="45" x14ac:dyDescent="0.25">
      <c r="A56" s="30" t="s">
        <v>46</v>
      </c>
      <c r="B56" s="37"/>
      <c r="E56" s="39" t="s">
        <v>126</v>
      </c>
      <c r="J56" s="38"/>
    </row>
    <row r="57" spans="1:16" ht="255" x14ac:dyDescent="0.25">
      <c r="A57" s="30" t="s">
        <v>48</v>
      </c>
      <c r="B57" s="37"/>
      <c r="E57" s="32" t="s">
        <v>127</v>
      </c>
      <c r="J57" s="38"/>
    </row>
    <row r="58" spans="1:16" x14ac:dyDescent="0.25">
      <c r="A58" s="30" t="s">
        <v>39</v>
      </c>
      <c r="B58" s="30">
        <v>13</v>
      </c>
      <c r="C58" s="31" t="s">
        <v>128</v>
      </c>
      <c r="D58" s="30" t="s">
        <v>51</v>
      </c>
      <c r="E58" s="32" t="s">
        <v>129</v>
      </c>
      <c r="F58" s="33" t="s">
        <v>78</v>
      </c>
      <c r="G58" s="34">
        <v>45.5</v>
      </c>
      <c r="H58" s="35">
        <v>0</v>
      </c>
      <c r="I58" s="35">
        <f>ROUND(G58*H58,P4)</f>
        <v>0</v>
      </c>
      <c r="J58" s="33" t="s">
        <v>43</v>
      </c>
      <c r="O58" s="36">
        <f>I58*0.21</f>
        <v>0</v>
      </c>
      <c r="P58">
        <v>3</v>
      </c>
    </row>
    <row r="59" spans="1:16" ht="75" x14ac:dyDescent="0.25">
      <c r="A59" s="30" t="s">
        <v>44</v>
      </c>
      <c r="B59" s="37"/>
      <c r="E59" s="32" t="s">
        <v>130</v>
      </c>
      <c r="J59" s="38"/>
    </row>
    <row r="60" spans="1:16" x14ac:dyDescent="0.25">
      <c r="A60" s="30" t="s">
        <v>46</v>
      </c>
      <c r="B60" s="37"/>
      <c r="E60" s="39" t="s">
        <v>131</v>
      </c>
      <c r="J60" s="38"/>
    </row>
    <row r="61" spans="1:16" ht="345" x14ac:dyDescent="0.25">
      <c r="A61" s="30" t="s">
        <v>48</v>
      </c>
      <c r="B61" s="37"/>
      <c r="E61" s="32" t="s">
        <v>132</v>
      </c>
      <c r="J61" s="38"/>
    </row>
    <row r="62" spans="1:16" x14ac:dyDescent="0.25">
      <c r="A62" s="24" t="s">
        <v>36</v>
      </c>
      <c r="B62" s="25"/>
      <c r="C62" s="26" t="s">
        <v>133</v>
      </c>
      <c r="D62" s="27"/>
      <c r="E62" s="24" t="s">
        <v>134</v>
      </c>
      <c r="F62" s="27"/>
      <c r="G62" s="27"/>
      <c r="H62" s="27"/>
      <c r="I62" s="28">
        <f>SUMIFS(I63:I94,A63:A94,"P")</f>
        <v>0</v>
      </c>
      <c r="J62" s="29"/>
    </row>
    <row r="63" spans="1:16" x14ac:dyDescent="0.25">
      <c r="A63" s="30" t="s">
        <v>39</v>
      </c>
      <c r="B63" s="30">
        <v>14</v>
      </c>
      <c r="C63" s="31" t="s">
        <v>135</v>
      </c>
      <c r="D63" s="30" t="s">
        <v>51</v>
      </c>
      <c r="E63" s="32" t="s">
        <v>136</v>
      </c>
      <c r="F63" s="33" t="s">
        <v>78</v>
      </c>
      <c r="G63" s="34">
        <v>220.5</v>
      </c>
      <c r="H63" s="35">
        <v>0</v>
      </c>
      <c r="I63" s="35">
        <f>ROUND(G63*H63,P4)</f>
        <v>0</v>
      </c>
      <c r="J63" s="33" t="s">
        <v>43</v>
      </c>
      <c r="O63" s="36">
        <f>I63*0.21</f>
        <v>0</v>
      </c>
      <c r="P63">
        <v>3</v>
      </c>
    </row>
    <row r="64" spans="1:16" ht="60" x14ac:dyDescent="0.25">
      <c r="A64" s="30" t="s">
        <v>44</v>
      </c>
      <c r="B64" s="37"/>
      <c r="E64" s="32" t="s">
        <v>137</v>
      </c>
      <c r="J64" s="38"/>
    </row>
    <row r="65" spans="1:16" ht="30" x14ac:dyDescent="0.25">
      <c r="A65" s="30" t="s">
        <v>46</v>
      </c>
      <c r="B65" s="37"/>
      <c r="E65" s="39" t="s">
        <v>138</v>
      </c>
      <c r="J65" s="38"/>
    </row>
    <row r="66" spans="1:16" ht="60" x14ac:dyDescent="0.25">
      <c r="A66" s="30" t="s">
        <v>48</v>
      </c>
      <c r="B66" s="37"/>
      <c r="E66" s="32" t="s">
        <v>139</v>
      </c>
      <c r="J66" s="38"/>
    </row>
    <row r="67" spans="1:16" x14ac:dyDescent="0.25">
      <c r="A67" s="30" t="s">
        <v>39</v>
      </c>
      <c r="B67" s="30">
        <v>15</v>
      </c>
      <c r="C67" s="31" t="s">
        <v>140</v>
      </c>
      <c r="D67" s="30" t="s">
        <v>51</v>
      </c>
      <c r="E67" s="32" t="s">
        <v>141</v>
      </c>
      <c r="F67" s="33" t="s">
        <v>78</v>
      </c>
      <c r="G67" s="34">
        <v>31.8</v>
      </c>
      <c r="H67" s="35">
        <v>0</v>
      </c>
      <c r="I67" s="35">
        <f>ROUND(G67*H67,P4)</f>
        <v>0</v>
      </c>
      <c r="J67" s="33" t="s">
        <v>43</v>
      </c>
      <c r="O67" s="36">
        <f>I67*0.21</f>
        <v>0</v>
      </c>
      <c r="P67">
        <v>3</v>
      </c>
    </row>
    <row r="68" spans="1:16" ht="60" x14ac:dyDescent="0.25">
      <c r="A68" s="30" t="s">
        <v>44</v>
      </c>
      <c r="B68" s="37"/>
      <c r="E68" s="32" t="s">
        <v>142</v>
      </c>
      <c r="J68" s="38"/>
    </row>
    <row r="69" spans="1:16" x14ac:dyDescent="0.25">
      <c r="A69" s="30" t="s">
        <v>46</v>
      </c>
      <c r="B69" s="37"/>
      <c r="E69" s="39" t="s">
        <v>143</v>
      </c>
      <c r="J69" s="38"/>
    </row>
    <row r="70" spans="1:16" ht="120" x14ac:dyDescent="0.25">
      <c r="A70" s="30" t="s">
        <v>48</v>
      </c>
      <c r="B70" s="37"/>
      <c r="E70" s="32" t="s">
        <v>144</v>
      </c>
      <c r="J70" s="38"/>
    </row>
    <row r="71" spans="1:16" x14ac:dyDescent="0.25">
      <c r="A71" s="30" t="s">
        <v>39</v>
      </c>
      <c r="B71" s="30">
        <v>16</v>
      </c>
      <c r="C71" s="31" t="s">
        <v>145</v>
      </c>
      <c r="D71" s="30" t="s">
        <v>51</v>
      </c>
      <c r="E71" s="32" t="s">
        <v>146</v>
      </c>
      <c r="F71" s="33" t="s">
        <v>115</v>
      </c>
      <c r="G71" s="34">
        <v>3393</v>
      </c>
      <c r="H71" s="35">
        <v>0</v>
      </c>
      <c r="I71" s="35">
        <f>ROUND(G71*H71,P4)</f>
        <v>0</v>
      </c>
      <c r="J71" s="33" t="s">
        <v>43</v>
      </c>
      <c r="O71" s="36">
        <f>I71*0.21</f>
        <v>0</v>
      </c>
      <c r="P71">
        <v>3</v>
      </c>
    </row>
    <row r="72" spans="1:16" ht="60" x14ac:dyDescent="0.25">
      <c r="A72" s="30" t="s">
        <v>44</v>
      </c>
      <c r="B72" s="37"/>
      <c r="E72" s="32" t="s">
        <v>147</v>
      </c>
      <c r="J72" s="38"/>
    </row>
    <row r="73" spans="1:16" ht="30" x14ac:dyDescent="0.25">
      <c r="A73" s="30" t="s">
        <v>46</v>
      </c>
      <c r="B73" s="37"/>
      <c r="E73" s="39" t="s">
        <v>148</v>
      </c>
      <c r="J73" s="38"/>
    </row>
    <row r="74" spans="1:16" ht="120" x14ac:dyDescent="0.25">
      <c r="A74" s="30" t="s">
        <v>48</v>
      </c>
      <c r="B74" s="37"/>
      <c r="E74" s="32" t="s">
        <v>144</v>
      </c>
      <c r="J74" s="38"/>
    </row>
    <row r="75" spans="1:16" x14ac:dyDescent="0.25">
      <c r="A75" s="30" t="s">
        <v>39</v>
      </c>
      <c r="B75" s="30">
        <v>17</v>
      </c>
      <c r="C75" s="31" t="s">
        <v>149</v>
      </c>
      <c r="D75" s="30" t="s">
        <v>76</v>
      </c>
      <c r="E75" s="32" t="s">
        <v>150</v>
      </c>
      <c r="F75" s="33" t="s">
        <v>115</v>
      </c>
      <c r="G75" s="34">
        <v>24692.878000000001</v>
      </c>
      <c r="H75" s="35">
        <v>0</v>
      </c>
      <c r="I75" s="35">
        <f>ROUND(G75*H75,P4)</f>
        <v>0</v>
      </c>
      <c r="J75" s="33" t="s">
        <v>43</v>
      </c>
      <c r="O75" s="36">
        <f>I75*0.21</f>
        <v>0</v>
      </c>
      <c r="P75">
        <v>3</v>
      </c>
    </row>
    <row r="76" spans="1:16" ht="45" x14ac:dyDescent="0.25">
      <c r="A76" s="30" t="s">
        <v>44</v>
      </c>
      <c r="B76" s="37"/>
      <c r="E76" s="32" t="s">
        <v>151</v>
      </c>
      <c r="J76" s="38"/>
    </row>
    <row r="77" spans="1:16" ht="60" x14ac:dyDescent="0.25">
      <c r="A77" s="30" t="s">
        <v>46</v>
      </c>
      <c r="B77" s="37"/>
      <c r="E77" s="39" t="s">
        <v>152</v>
      </c>
      <c r="J77" s="38"/>
    </row>
    <row r="78" spans="1:16" ht="75" x14ac:dyDescent="0.25">
      <c r="A78" s="30" t="s">
        <v>48</v>
      </c>
      <c r="B78" s="37"/>
      <c r="E78" s="32" t="s">
        <v>153</v>
      </c>
      <c r="J78" s="38"/>
    </row>
    <row r="79" spans="1:16" x14ac:dyDescent="0.25">
      <c r="A79" s="30" t="s">
        <v>39</v>
      </c>
      <c r="B79" s="30">
        <v>18</v>
      </c>
      <c r="C79" s="31" t="s">
        <v>149</v>
      </c>
      <c r="D79" s="30" t="s">
        <v>82</v>
      </c>
      <c r="E79" s="32" t="s">
        <v>150</v>
      </c>
      <c r="F79" s="33" t="s">
        <v>115</v>
      </c>
      <c r="G79" s="34">
        <v>525</v>
      </c>
      <c r="H79" s="35">
        <v>0</v>
      </c>
      <c r="I79" s="35">
        <f>ROUND(G79*H79,P4)</f>
        <v>0</v>
      </c>
      <c r="J79" s="33" t="s">
        <v>43</v>
      </c>
      <c r="O79" s="36">
        <f>I79*0.21</f>
        <v>0</v>
      </c>
      <c r="P79">
        <v>3</v>
      </c>
    </row>
    <row r="80" spans="1:16" ht="45" x14ac:dyDescent="0.25">
      <c r="A80" s="30" t="s">
        <v>44</v>
      </c>
      <c r="B80" s="37"/>
      <c r="E80" s="32" t="s">
        <v>151</v>
      </c>
      <c r="J80" s="38"/>
    </row>
    <row r="81" spans="1:16" x14ac:dyDescent="0.25">
      <c r="A81" s="30" t="s">
        <v>46</v>
      </c>
      <c r="B81" s="37"/>
      <c r="E81" s="39" t="s">
        <v>154</v>
      </c>
      <c r="J81" s="38"/>
    </row>
    <row r="82" spans="1:16" ht="75" x14ac:dyDescent="0.25">
      <c r="A82" s="30" t="s">
        <v>48</v>
      </c>
      <c r="B82" s="37"/>
      <c r="E82" s="32" t="s">
        <v>153</v>
      </c>
      <c r="J82" s="38"/>
    </row>
    <row r="83" spans="1:16" x14ac:dyDescent="0.25">
      <c r="A83" s="30" t="s">
        <v>39</v>
      </c>
      <c r="B83" s="30">
        <v>19</v>
      </c>
      <c r="C83" s="31" t="s">
        <v>155</v>
      </c>
      <c r="D83" s="30" t="s">
        <v>51</v>
      </c>
      <c r="E83" s="32" t="s">
        <v>156</v>
      </c>
      <c r="F83" s="33" t="s">
        <v>78</v>
      </c>
      <c r="G83" s="34">
        <v>96.623999999999995</v>
      </c>
      <c r="H83" s="35">
        <v>0</v>
      </c>
      <c r="I83" s="35">
        <f>ROUND(G83*H83,P4)</f>
        <v>0</v>
      </c>
      <c r="J83" s="33" t="s">
        <v>43</v>
      </c>
      <c r="O83" s="36">
        <f>I83*0.21</f>
        <v>0</v>
      </c>
      <c r="P83">
        <v>3</v>
      </c>
    </row>
    <row r="84" spans="1:16" ht="150" x14ac:dyDescent="0.25">
      <c r="A84" s="30" t="s">
        <v>44</v>
      </c>
      <c r="B84" s="37"/>
      <c r="E84" s="32" t="s">
        <v>157</v>
      </c>
      <c r="J84" s="38"/>
    </row>
    <row r="85" spans="1:16" ht="30" x14ac:dyDescent="0.25">
      <c r="A85" s="30" t="s">
        <v>46</v>
      </c>
      <c r="B85" s="37"/>
      <c r="E85" s="39" t="s">
        <v>158</v>
      </c>
      <c r="J85" s="38"/>
    </row>
    <row r="86" spans="1:16" ht="165" x14ac:dyDescent="0.25">
      <c r="A86" s="30" t="s">
        <v>48</v>
      </c>
      <c r="B86" s="37"/>
      <c r="E86" s="32" t="s">
        <v>159</v>
      </c>
      <c r="J86" s="38"/>
    </row>
    <row r="87" spans="1:16" x14ac:dyDescent="0.25">
      <c r="A87" s="30" t="s">
        <v>39</v>
      </c>
      <c r="B87" s="30">
        <v>20</v>
      </c>
      <c r="C87" s="31" t="s">
        <v>160</v>
      </c>
      <c r="D87" s="30"/>
      <c r="E87" s="32" t="s">
        <v>161</v>
      </c>
      <c r="F87" s="33" t="s">
        <v>115</v>
      </c>
      <c r="G87" s="34">
        <v>21574.067999999999</v>
      </c>
      <c r="H87" s="35">
        <v>0</v>
      </c>
      <c r="I87" s="35">
        <f>ROUND(G87*H87,P4)</f>
        <v>0</v>
      </c>
      <c r="J87" s="33" t="s">
        <v>43</v>
      </c>
      <c r="O87" s="36">
        <f>I87*0.21</f>
        <v>0</v>
      </c>
      <c r="P87">
        <v>3</v>
      </c>
    </row>
    <row r="88" spans="1:16" ht="60" x14ac:dyDescent="0.25">
      <c r="A88" s="30" t="s">
        <v>44</v>
      </c>
      <c r="B88" s="37"/>
      <c r="E88" s="32" t="s">
        <v>162</v>
      </c>
      <c r="J88" s="38"/>
    </row>
    <row r="89" spans="1:16" ht="75" x14ac:dyDescent="0.25">
      <c r="A89" s="30" t="s">
        <v>46</v>
      </c>
      <c r="B89" s="37"/>
      <c r="E89" s="39" t="s">
        <v>163</v>
      </c>
      <c r="J89" s="38"/>
    </row>
    <row r="90" spans="1:16" ht="165" x14ac:dyDescent="0.25">
      <c r="A90" s="30" t="s">
        <v>48</v>
      </c>
      <c r="B90" s="37"/>
      <c r="E90" s="32" t="s">
        <v>159</v>
      </c>
      <c r="J90" s="38"/>
    </row>
    <row r="91" spans="1:16" x14ac:dyDescent="0.25">
      <c r="A91" s="30" t="s">
        <v>39</v>
      </c>
      <c r="B91" s="30">
        <v>21</v>
      </c>
      <c r="C91" s="31" t="s">
        <v>164</v>
      </c>
      <c r="D91" s="30" t="s">
        <v>51</v>
      </c>
      <c r="E91" s="32" t="s">
        <v>165</v>
      </c>
      <c r="F91" s="33" t="s">
        <v>78</v>
      </c>
      <c r="G91" s="34">
        <v>31.5</v>
      </c>
      <c r="H91" s="35">
        <v>0</v>
      </c>
      <c r="I91" s="35">
        <f>ROUND(G91*H91,P4)</f>
        <v>0</v>
      </c>
      <c r="J91" s="33" t="s">
        <v>43</v>
      </c>
      <c r="O91" s="36">
        <f>I91*0.21</f>
        <v>0</v>
      </c>
      <c r="P91">
        <v>3</v>
      </c>
    </row>
    <row r="92" spans="1:16" ht="75" x14ac:dyDescent="0.25">
      <c r="A92" s="30" t="s">
        <v>44</v>
      </c>
      <c r="B92" s="37"/>
      <c r="E92" s="32" t="s">
        <v>166</v>
      </c>
      <c r="J92" s="38"/>
    </row>
    <row r="93" spans="1:16" ht="30" x14ac:dyDescent="0.25">
      <c r="A93" s="30" t="s">
        <v>46</v>
      </c>
      <c r="B93" s="37"/>
      <c r="E93" s="39" t="s">
        <v>167</v>
      </c>
      <c r="J93" s="38"/>
    </row>
    <row r="94" spans="1:16" ht="165" x14ac:dyDescent="0.25">
      <c r="A94" s="30" t="s">
        <v>48</v>
      </c>
      <c r="B94" s="37"/>
      <c r="E94" s="32" t="s">
        <v>159</v>
      </c>
      <c r="J94" s="38"/>
    </row>
    <row r="95" spans="1:16" x14ac:dyDescent="0.25">
      <c r="A95" s="24" t="s">
        <v>36</v>
      </c>
      <c r="B95" s="25"/>
      <c r="C95" s="26" t="s">
        <v>168</v>
      </c>
      <c r="D95" s="27"/>
      <c r="E95" s="24" t="s">
        <v>169</v>
      </c>
      <c r="F95" s="27"/>
      <c r="G95" s="27"/>
      <c r="H95" s="27"/>
      <c r="I95" s="28">
        <f>SUMIFS(I96:I103,A96:A103,"P")</f>
        <v>0</v>
      </c>
      <c r="J95" s="29"/>
    </row>
    <row r="96" spans="1:16" x14ac:dyDescent="0.25">
      <c r="A96" s="30" t="s">
        <v>39</v>
      </c>
      <c r="B96" s="30">
        <v>22</v>
      </c>
      <c r="C96" s="31" t="s">
        <v>170</v>
      </c>
      <c r="D96" s="30" t="s">
        <v>51</v>
      </c>
      <c r="E96" s="32" t="s">
        <v>171</v>
      </c>
      <c r="F96" s="33" t="s">
        <v>105</v>
      </c>
      <c r="G96" s="34">
        <v>128</v>
      </c>
      <c r="H96" s="35">
        <v>0</v>
      </c>
      <c r="I96" s="35">
        <f>ROUND(G96*H96,P4)</f>
        <v>0</v>
      </c>
      <c r="J96" s="33" t="s">
        <v>43</v>
      </c>
      <c r="O96" s="36">
        <f>I96*0.21</f>
        <v>0</v>
      </c>
      <c r="P96">
        <v>3</v>
      </c>
    </row>
    <row r="97" spans="1:16" ht="30" x14ac:dyDescent="0.25">
      <c r="A97" s="30" t="s">
        <v>44</v>
      </c>
      <c r="B97" s="37"/>
      <c r="E97" s="32" t="s">
        <v>172</v>
      </c>
      <c r="J97" s="38"/>
    </row>
    <row r="98" spans="1:16" ht="30" x14ac:dyDescent="0.25">
      <c r="A98" s="30" t="s">
        <v>46</v>
      </c>
      <c r="B98" s="37"/>
      <c r="E98" s="39" t="s">
        <v>173</v>
      </c>
      <c r="J98" s="38"/>
    </row>
    <row r="99" spans="1:16" ht="45" x14ac:dyDescent="0.25">
      <c r="A99" s="30" t="s">
        <v>48</v>
      </c>
      <c r="B99" s="37"/>
      <c r="E99" s="32" t="s">
        <v>174</v>
      </c>
      <c r="J99" s="38"/>
    </row>
    <row r="100" spans="1:16" x14ac:dyDescent="0.25">
      <c r="A100" s="30" t="s">
        <v>39</v>
      </c>
      <c r="B100" s="30">
        <v>23</v>
      </c>
      <c r="C100" s="31" t="s">
        <v>175</v>
      </c>
      <c r="D100" s="30" t="s">
        <v>51</v>
      </c>
      <c r="E100" s="32" t="s">
        <v>176</v>
      </c>
      <c r="F100" s="33" t="s">
        <v>115</v>
      </c>
      <c r="G100" s="34">
        <v>21574.067999999999</v>
      </c>
      <c r="H100" s="35">
        <v>0</v>
      </c>
      <c r="I100" s="35">
        <f>ROUND(G100*H100,P4)</f>
        <v>0</v>
      </c>
      <c r="J100" s="33" t="s">
        <v>43</v>
      </c>
      <c r="O100" s="36">
        <f>I100*0.21</f>
        <v>0</v>
      </c>
      <c r="P100">
        <v>3</v>
      </c>
    </row>
    <row r="101" spans="1:16" ht="30" x14ac:dyDescent="0.25">
      <c r="A101" s="30" t="s">
        <v>44</v>
      </c>
      <c r="B101" s="37"/>
      <c r="E101" s="32" t="s">
        <v>172</v>
      </c>
      <c r="J101" s="38"/>
    </row>
    <row r="102" spans="1:16" ht="135" x14ac:dyDescent="0.25">
      <c r="A102" s="30" t="s">
        <v>46</v>
      </c>
      <c r="B102" s="37"/>
      <c r="E102" s="39" t="s">
        <v>177</v>
      </c>
      <c r="J102" s="38"/>
    </row>
    <row r="103" spans="1:16" ht="30" x14ac:dyDescent="0.25">
      <c r="A103" s="30" t="s">
        <v>48</v>
      </c>
      <c r="B103" s="41"/>
      <c r="C103" s="42"/>
      <c r="D103" s="42"/>
      <c r="E103" s="32" t="s">
        <v>178</v>
      </c>
      <c r="F103" s="42"/>
      <c r="G103" s="42"/>
      <c r="H103" s="42"/>
      <c r="I103" s="42"/>
      <c r="J103" s="43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Margins left="0.7" right="0.7" top="0.78740157499999996" bottom="0.78740157499999996" header="0.3" footer="0.3"/>
  <pageSetup fitToHeight="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P16"/>
  <sheetViews>
    <sheetView topLeftCell="B1" workbookViewId="0"/>
  </sheetViews>
  <sheetFormatPr defaultRowHeight="15" x14ac:dyDescent="0.2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6875" customWidth="1"/>
    <col min="6" max="6" width="13" customWidth="1"/>
    <col min="7" max="9" width="16.140625" customWidth="1"/>
    <col min="10" max="10" width="14.85546875" bestFit="1" customWidth="1"/>
    <col min="15" max="16" width="9.140625" hidden="1"/>
  </cols>
  <sheetData>
    <row r="1" spans="1:16" x14ac:dyDescent="0.25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spans="1:16" ht="20.25" x14ac:dyDescent="0.25">
      <c r="A2" s="1"/>
      <c r="B2" s="14"/>
      <c r="C2" s="3"/>
      <c r="D2" s="3"/>
      <c r="E2" s="4" t="s">
        <v>18</v>
      </c>
      <c r="F2" s="3"/>
      <c r="G2" s="3"/>
      <c r="H2" s="3"/>
      <c r="I2" s="3"/>
      <c r="J2" s="15"/>
    </row>
    <row r="3" spans="1:16" x14ac:dyDescent="0.25">
      <c r="A3" s="3" t="s">
        <v>19</v>
      </c>
      <c r="B3" s="16" t="s">
        <v>20</v>
      </c>
      <c r="C3" s="48" t="s">
        <v>21</v>
      </c>
      <c r="D3" s="49"/>
      <c r="E3" s="17" t="s">
        <v>22</v>
      </c>
      <c r="F3" s="3"/>
      <c r="G3" s="3"/>
      <c r="H3" s="18" t="s">
        <v>14</v>
      </c>
      <c r="I3" s="19">
        <f>SUMIFS(I8:I16,A8:A16,"SD")</f>
        <v>0</v>
      </c>
      <c r="J3" s="15"/>
      <c r="O3">
        <v>0</v>
      </c>
      <c r="P3">
        <v>2</v>
      </c>
    </row>
    <row r="4" spans="1:16" x14ac:dyDescent="0.25">
      <c r="A4" s="3" t="s">
        <v>23</v>
      </c>
      <c r="B4" s="16" t="s">
        <v>24</v>
      </c>
      <c r="C4" s="48" t="s">
        <v>14</v>
      </c>
      <c r="D4" s="49"/>
      <c r="E4" s="17" t="s">
        <v>15</v>
      </c>
      <c r="F4" s="3"/>
      <c r="G4" s="3"/>
      <c r="H4" s="3"/>
      <c r="I4" s="3"/>
      <c r="J4" s="15"/>
      <c r="O4">
        <v>0.15</v>
      </c>
      <c r="P4">
        <v>2</v>
      </c>
    </row>
    <row r="5" spans="1:16" x14ac:dyDescent="0.25">
      <c r="A5" s="50" t="s">
        <v>25</v>
      </c>
      <c r="B5" s="51" t="s">
        <v>26</v>
      </c>
      <c r="C5" s="46" t="s">
        <v>27</v>
      </c>
      <c r="D5" s="46" t="s">
        <v>28</v>
      </c>
      <c r="E5" s="46" t="s">
        <v>29</v>
      </c>
      <c r="F5" s="46" t="s">
        <v>30</v>
      </c>
      <c r="G5" s="46" t="s">
        <v>31</v>
      </c>
      <c r="H5" s="46" t="s">
        <v>32</v>
      </c>
      <c r="I5" s="46"/>
      <c r="J5" s="47" t="s">
        <v>33</v>
      </c>
      <c r="O5">
        <v>0.21</v>
      </c>
    </row>
    <row r="6" spans="1:16" x14ac:dyDescent="0.25">
      <c r="A6" s="50"/>
      <c r="B6" s="51"/>
      <c r="C6" s="46"/>
      <c r="D6" s="46"/>
      <c r="E6" s="46"/>
      <c r="F6" s="46"/>
      <c r="G6" s="46"/>
      <c r="H6" s="7" t="s">
        <v>34</v>
      </c>
      <c r="I6" s="7" t="s">
        <v>35</v>
      </c>
      <c r="J6" s="47"/>
    </row>
    <row r="7" spans="1:16" x14ac:dyDescent="0.25">
      <c r="A7" s="22">
        <v>0</v>
      </c>
      <c r="B7" s="20">
        <v>1</v>
      </c>
      <c r="C7" s="23">
        <v>2</v>
      </c>
      <c r="D7" s="7">
        <v>3</v>
      </c>
      <c r="E7" s="23">
        <v>4</v>
      </c>
      <c r="F7" s="7">
        <v>5</v>
      </c>
      <c r="G7" s="7">
        <v>6</v>
      </c>
      <c r="H7" s="7">
        <v>7</v>
      </c>
      <c r="I7" s="23">
        <v>8</v>
      </c>
      <c r="J7" s="21">
        <v>9</v>
      </c>
    </row>
    <row r="8" spans="1:16" x14ac:dyDescent="0.25">
      <c r="A8" s="24" t="s">
        <v>36</v>
      </c>
      <c r="B8" s="25"/>
      <c r="C8" s="26" t="s">
        <v>37</v>
      </c>
      <c r="D8" s="27"/>
      <c r="E8" s="24" t="s">
        <v>38</v>
      </c>
      <c r="F8" s="27"/>
      <c r="G8" s="27"/>
      <c r="H8" s="27"/>
      <c r="I8" s="28">
        <f>SUMIFS(I9:I16,A9:A16,"P")</f>
        <v>0</v>
      </c>
      <c r="J8" s="29"/>
    </row>
    <row r="9" spans="1:16" x14ac:dyDescent="0.25">
      <c r="A9" s="30" t="s">
        <v>39</v>
      </c>
      <c r="B9" s="30">
        <v>1</v>
      </c>
      <c r="C9" s="31" t="s">
        <v>179</v>
      </c>
      <c r="D9" s="30" t="s">
        <v>51</v>
      </c>
      <c r="E9" s="32" t="s">
        <v>180</v>
      </c>
      <c r="F9" s="33" t="s">
        <v>42</v>
      </c>
      <c r="G9" s="34">
        <v>1</v>
      </c>
      <c r="H9" s="35">
        <v>0</v>
      </c>
      <c r="I9" s="35">
        <f>ROUND(G9*H9,P4)</f>
        <v>0</v>
      </c>
      <c r="J9" s="33" t="s">
        <v>43</v>
      </c>
      <c r="O9" s="36">
        <f>I9*0.21</f>
        <v>0</v>
      </c>
      <c r="P9">
        <v>3</v>
      </c>
    </row>
    <row r="10" spans="1:16" ht="150" x14ac:dyDescent="0.25">
      <c r="A10" s="30" t="s">
        <v>44</v>
      </c>
      <c r="B10" s="37"/>
      <c r="E10" s="32" t="s">
        <v>181</v>
      </c>
      <c r="J10" s="38"/>
    </row>
    <row r="11" spans="1:16" x14ac:dyDescent="0.25">
      <c r="A11" s="30" t="s">
        <v>46</v>
      </c>
      <c r="B11" s="37"/>
      <c r="E11" s="39" t="s">
        <v>182</v>
      </c>
      <c r="J11" s="38"/>
    </row>
    <row r="12" spans="1:16" x14ac:dyDescent="0.25">
      <c r="A12" s="30" t="s">
        <v>48</v>
      </c>
      <c r="B12" s="37"/>
      <c r="E12" s="32" t="s">
        <v>183</v>
      </c>
      <c r="J12" s="38"/>
    </row>
    <row r="13" spans="1:16" x14ac:dyDescent="0.25">
      <c r="A13" s="30" t="s">
        <v>39</v>
      </c>
      <c r="B13" s="30">
        <v>2</v>
      </c>
      <c r="C13" s="31" t="s">
        <v>184</v>
      </c>
      <c r="D13" s="30"/>
      <c r="E13" s="32" t="s">
        <v>185</v>
      </c>
      <c r="F13" s="33" t="s">
        <v>42</v>
      </c>
      <c r="G13" s="34">
        <v>1</v>
      </c>
      <c r="H13" s="35">
        <v>0</v>
      </c>
      <c r="I13" s="35">
        <f>ROUND(G13*H13,P4)</f>
        <v>0</v>
      </c>
      <c r="J13" s="33" t="s">
        <v>43</v>
      </c>
      <c r="O13" s="36">
        <f>I13*0.21</f>
        <v>0</v>
      </c>
      <c r="P13">
        <v>3</v>
      </c>
    </row>
    <row r="14" spans="1:16" ht="120" x14ac:dyDescent="0.25">
      <c r="A14" s="30" t="s">
        <v>44</v>
      </c>
      <c r="B14" s="37"/>
      <c r="E14" s="32" t="s">
        <v>186</v>
      </c>
      <c r="J14" s="38"/>
    </row>
    <row r="15" spans="1:16" ht="30" x14ac:dyDescent="0.25">
      <c r="A15" s="30" t="s">
        <v>46</v>
      </c>
      <c r="B15" s="37"/>
      <c r="E15" s="39" t="s">
        <v>187</v>
      </c>
      <c r="J15" s="38"/>
    </row>
    <row r="16" spans="1:16" ht="30" x14ac:dyDescent="0.25">
      <c r="A16" s="30" t="s">
        <v>48</v>
      </c>
      <c r="B16" s="41"/>
      <c r="C16" s="42"/>
      <c r="D16" s="42"/>
      <c r="E16" s="32" t="s">
        <v>188</v>
      </c>
      <c r="F16" s="42"/>
      <c r="G16" s="42"/>
      <c r="H16" s="42"/>
      <c r="I16" s="42"/>
      <c r="J16" s="43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Margins left="0.7" right="0.7" top="0.78740157499999996" bottom="0.78740157499999996" header="0.3" footer="0.3"/>
  <pageSetup fitToHeight="0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P40"/>
  <sheetViews>
    <sheetView topLeftCell="B1" workbookViewId="0"/>
  </sheetViews>
  <sheetFormatPr defaultRowHeight="15" x14ac:dyDescent="0.2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6875" customWidth="1"/>
    <col min="6" max="6" width="13" customWidth="1"/>
    <col min="7" max="9" width="16.140625" customWidth="1"/>
    <col min="10" max="10" width="14.85546875" bestFit="1" customWidth="1"/>
    <col min="15" max="16" width="9.140625" hidden="1"/>
  </cols>
  <sheetData>
    <row r="1" spans="1:16" x14ac:dyDescent="0.25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spans="1:16" ht="20.25" x14ac:dyDescent="0.25">
      <c r="A2" s="1"/>
      <c r="B2" s="14"/>
      <c r="C2" s="3"/>
      <c r="D2" s="3"/>
      <c r="E2" s="4" t="s">
        <v>18</v>
      </c>
      <c r="F2" s="3"/>
      <c r="G2" s="3"/>
      <c r="H2" s="3"/>
      <c r="I2" s="3"/>
      <c r="J2" s="15"/>
    </row>
    <row r="3" spans="1:16" x14ac:dyDescent="0.25">
      <c r="A3" s="3" t="s">
        <v>19</v>
      </c>
      <c r="B3" s="16" t="s">
        <v>20</v>
      </c>
      <c r="C3" s="48" t="s">
        <v>21</v>
      </c>
      <c r="D3" s="49"/>
      <c r="E3" s="17" t="s">
        <v>22</v>
      </c>
      <c r="F3" s="3"/>
      <c r="G3" s="3"/>
      <c r="H3" s="18" t="s">
        <v>16</v>
      </c>
      <c r="I3" s="19">
        <f>SUMIFS(I8:I40,A8:A40,"SD")</f>
        <v>0</v>
      </c>
      <c r="J3" s="15"/>
      <c r="O3">
        <v>0</v>
      </c>
      <c r="P3">
        <v>2</v>
      </c>
    </row>
    <row r="4" spans="1:16" x14ac:dyDescent="0.25">
      <c r="A4" s="3" t="s">
        <v>23</v>
      </c>
      <c r="B4" s="16" t="s">
        <v>24</v>
      </c>
      <c r="C4" s="48" t="s">
        <v>16</v>
      </c>
      <c r="D4" s="49"/>
      <c r="E4" s="17" t="s">
        <v>17</v>
      </c>
      <c r="F4" s="3"/>
      <c r="G4" s="3"/>
      <c r="H4" s="3"/>
      <c r="I4" s="3"/>
      <c r="J4" s="15"/>
      <c r="O4">
        <v>0.15</v>
      </c>
      <c r="P4">
        <v>2</v>
      </c>
    </row>
    <row r="5" spans="1:16" x14ac:dyDescent="0.25">
      <c r="A5" s="50" t="s">
        <v>25</v>
      </c>
      <c r="B5" s="51" t="s">
        <v>26</v>
      </c>
      <c r="C5" s="46" t="s">
        <v>27</v>
      </c>
      <c r="D5" s="46" t="s">
        <v>28</v>
      </c>
      <c r="E5" s="46" t="s">
        <v>29</v>
      </c>
      <c r="F5" s="46" t="s">
        <v>30</v>
      </c>
      <c r="G5" s="46" t="s">
        <v>31</v>
      </c>
      <c r="H5" s="46" t="s">
        <v>32</v>
      </c>
      <c r="I5" s="46"/>
      <c r="J5" s="47" t="s">
        <v>33</v>
      </c>
      <c r="O5">
        <v>0.21</v>
      </c>
    </row>
    <row r="6" spans="1:16" x14ac:dyDescent="0.25">
      <c r="A6" s="50"/>
      <c r="B6" s="51"/>
      <c r="C6" s="46"/>
      <c r="D6" s="46"/>
      <c r="E6" s="46"/>
      <c r="F6" s="46"/>
      <c r="G6" s="46"/>
      <c r="H6" s="7" t="s">
        <v>34</v>
      </c>
      <c r="I6" s="7" t="s">
        <v>35</v>
      </c>
      <c r="J6" s="47"/>
    </row>
    <row r="7" spans="1:16" x14ac:dyDescent="0.25">
      <c r="A7" s="22">
        <v>0</v>
      </c>
      <c r="B7" s="20">
        <v>1</v>
      </c>
      <c r="C7" s="23">
        <v>2</v>
      </c>
      <c r="D7" s="7">
        <v>3</v>
      </c>
      <c r="E7" s="23">
        <v>4</v>
      </c>
      <c r="F7" s="7">
        <v>5</v>
      </c>
      <c r="G7" s="7">
        <v>6</v>
      </c>
      <c r="H7" s="7">
        <v>7</v>
      </c>
      <c r="I7" s="23">
        <v>8</v>
      </c>
      <c r="J7" s="21">
        <v>9</v>
      </c>
    </row>
    <row r="8" spans="1:16" x14ac:dyDescent="0.25">
      <c r="A8" s="24" t="s">
        <v>36</v>
      </c>
      <c r="B8" s="25"/>
      <c r="C8" s="26" t="s">
        <v>168</v>
      </c>
      <c r="D8" s="27"/>
      <c r="E8" s="24" t="s">
        <v>169</v>
      </c>
      <c r="F8" s="27"/>
      <c r="G8" s="27"/>
      <c r="H8" s="27"/>
      <c r="I8" s="28">
        <f>SUMIFS(I9:I40,A9:A40,"P")</f>
        <v>0</v>
      </c>
      <c r="J8" s="29"/>
    </row>
    <row r="9" spans="1:16" x14ac:dyDescent="0.25">
      <c r="A9" s="30" t="s">
        <v>39</v>
      </c>
      <c r="B9" s="30">
        <v>1</v>
      </c>
      <c r="C9" s="31" t="s">
        <v>189</v>
      </c>
      <c r="D9" s="30" t="s">
        <v>76</v>
      </c>
      <c r="E9" s="32" t="s">
        <v>190</v>
      </c>
      <c r="F9" s="33" t="s">
        <v>71</v>
      </c>
      <c r="G9" s="34">
        <v>373</v>
      </c>
      <c r="H9" s="35">
        <v>0</v>
      </c>
      <c r="I9" s="35">
        <f>ROUND(G9*H9,P4)</f>
        <v>0</v>
      </c>
      <c r="J9" s="33" t="s">
        <v>43</v>
      </c>
      <c r="O9" s="36">
        <f>I9*0.21</f>
        <v>0</v>
      </c>
      <c r="P9">
        <v>3</v>
      </c>
    </row>
    <row r="10" spans="1:16" ht="60" x14ac:dyDescent="0.25">
      <c r="A10" s="30" t="s">
        <v>44</v>
      </c>
      <c r="B10" s="37"/>
      <c r="E10" s="32" t="s">
        <v>191</v>
      </c>
      <c r="J10" s="38"/>
    </row>
    <row r="11" spans="1:16" x14ac:dyDescent="0.25">
      <c r="A11" s="30" t="s">
        <v>46</v>
      </c>
      <c r="B11" s="37"/>
      <c r="E11" s="39" t="s">
        <v>192</v>
      </c>
      <c r="J11" s="38"/>
    </row>
    <row r="12" spans="1:16" ht="60" x14ac:dyDescent="0.25">
      <c r="A12" s="30" t="s">
        <v>48</v>
      </c>
      <c r="B12" s="37"/>
      <c r="E12" s="32" t="s">
        <v>193</v>
      </c>
      <c r="J12" s="38"/>
    </row>
    <row r="13" spans="1:16" x14ac:dyDescent="0.25">
      <c r="A13" s="30" t="s">
        <v>39</v>
      </c>
      <c r="B13" s="30">
        <v>2</v>
      </c>
      <c r="C13" s="31" t="s">
        <v>189</v>
      </c>
      <c r="D13" s="30" t="s">
        <v>82</v>
      </c>
      <c r="E13" s="32" t="s">
        <v>190</v>
      </c>
      <c r="F13" s="33" t="s">
        <v>71</v>
      </c>
      <c r="G13" s="34">
        <v>6</v>
      </c>
      <c r="H13" s="35">
        <v>0</v>
      </c>
      <c r="I13" s="35">
        <f>ROUND(G13*H13,P4)</f>
        <v>0</v>
      </c>
      <c r="J13" s="33" t="s">
        <v>43</v>
      </c>
      <c r="O13" s="36">
        <f>I13*0.21</f>
        <v>0</v>
      </c>
      <c r="P13">
        <v>3</v>
      </c>
    </row>
    <row r="14" spans="1:16" ht="60" x14ac:dyDescent="0.25">
      <c r="A14" s="30" t="s">
        <v>44</v>
      </c>
      <c r="B14" s="37"/>
      <c r="E14" s="32" t="s">
        <v>194</v>
      </c>
      <c r="J14" s="38"/>
    </row>
    <row r="15" spans="1:16" x14ac:dyDescent="0.25">
      <c r="A15" s="30" t="s">
        <v>46</v>
      </c>
      <c r="B15" s="37"/>
      <c r="E15" s="39" t="s">
        <v>195</v>
      </c>
      <c r="J15" s="38"/>
    </row>
    <row r="16" spans="1:16" ht="60" x14ac:dyDescent="0.25">
      <c r="A16" s="30" t="s">
        <v>48</v>
      </c>
      <c r="B16" s="37"/>
      <c r="E16" s="32" t="s">
        <v>193</v>
      </c>
      <c r="J16" s="38"/>
    </row>
    <row r="17" spans="1:16" x14ac:dyDescent="0.25">
      <c r="A17" s="30" t="s">
        <v>39</v>
      </c>
      <c r="B17" s="30">
        <v>3</v>
      </c>
      <c r="C17" s="31" t="s">
        <v>196</v>
      </c>
      <c r="D17" s="30" t="s">
        <v>51</v>
      </c>
      <c r="E17" s="32" t="s">
        <v>197</v>
      </c>
      <c r="F17" s="33" t="s">
        <v>71</v>
      </c>
      <c r="G17" s="34">
        <v>143</v>
      </c>
      <c r="H17" s="35">
        <v>0</v>
      </c>
      <c r="I17" s="35">
        <f>ROUND(G17*H17,P4)</f>
        <v>0</v>
      </c>
      <c r="J17" s="33" t="s">
        <v>43</v>
      </c>
      <c r="O17" s="36">
        <f>I17*0.21</f>
        <v>0</v>
      </c>
      <c r="P17">
        <v>3</v>
      </c>
    </row>
    <row r="18" spans="1:16" ht="30" x14ac:dyDescent="0.25">
      <c r="A18" s="30" t="s">
        <v>44</v>
      </c>
      <c r="B18" s="37"/>
      <c r="E18" s="32" t="s">
        <v>172</v>
      </c>
      <c r="J18" s="38"/>
    </row>
    <row r="19" spans="1:16" x14ac:dyDescent="0.25">
      <c r="A19" s="30" t="s">
        <v>46</v>
      </c>
      <c r="B19" s="37"/>
      <c r="E19" s="39" t="s">
        <v>198</v>
      </c>
      <c r="J19" s="38"/>
    </row>
    <row r="20" spans="1:16" ht="30" x14ac:dyDescent="0.25">
      <c r="A20" s="30" t="s">
        <v>48</v>
      </c>
      <c r="B20" s="37"/>
      <c r="E20" s="32" t="s">
        <v>199</v>
      </c>
      <c r="J20" s="38"/>
    </row>
    <row r="21" spans="1:16" ht="30" x14ac:dyDescent="0.25">
      <c r="A21" s="30" t="s">
        <v>39</v>
      </c>
      <c r="B21" s="30">
        <v>4</v>
      </c>
      <c r="C21" s="31" t="s">
        <v>200</v>
      </c>
      <c r="D21" s="30" t="s">
        <v>51</v>
      </c>
      <c r="E21" s="32" t="s">
        <v>201</v>
      </c>
      <c r="F21" s="33" t="s">
        <v>71</v>
      </c>
      <c r="G21" s="34">
        <v>4</v>
      </c>
      <c r="H21" s="35">
        <v>0</v>
      </c>
      <c r="I21" s="35">
        <f>ROUND(G21*H21,P4)</f>
        <v>0</v>
      </c>
      <c r="J21" s="33" t="s">
        <v>43</v>
      </c>
      <c r="O21" s="36">
        <f>I21*0.21</f>
        <v>0</v>
      </c>
      <c r="P21">
        <v>3</v>
      </c>
    </row>
    <row r="22" spans="1:16" ht="30" x14ac:dyDescent="0.25">
      <c r="A22" s="30" t="s">
        <v>44</v>
      </c>
      <c r="B22" s="37"/>
      <c r="E22" s="32" t="s">
        <v>172</v>
      </c>
      <c r="J22" s="38"/>
    </row>
    <row r="23" spans="1:16" x14ac:dyDescent="0.25">
      <c r="A23" s="30" t="s">
        <v>46</v>
      </c>
      <c r="B23" s="37"/>
      <c r="E23" s="39" t="s">
        <v>202</v>
      </c>
      <c r="J23" s="38"/>
    </row>
    <row r="24" spans="1:16" ht="30" x14ac:dyDescent="0.25">
      <c r="A24" s="30" t="s">
        <v>48</v>
      </c>
      <c r="B24" s="37"/>
      <c r="E24" s="32" t="s">
        <v>203</v>
      </c>
      <c r="J24" s="38"/>
    </row>
    <row r="25" spans="1:16" ht="30" x14ac:dyDescent="0.25">
      <c r="A25" s="30" t="s">
        <v>39</v>
      </c>
      <c r="B25" s="30">
        <v>5</v>
      </c>
      <c r="C25" s="31" t="s">
        <v>204</v>
      </c>
      <c r="D25" s="30" t="s">
        <v>51</v>
      </c>
      <c r="E25" s="32" t="s">
        <v>205</v>
      </c>
      <c r="F25" s="33" t="s">
        <v>71</v>
      </c>
      <c r="G25" s="34">
        <v>4</v>
      </c>
      <c r="H25" s="35">
        <v>0</v>
      </c>
      <c r="I25" s="35">
        <f>ROUND(G25*H25,P4)</f>
        <v>0</v>
      </c>
      <c r="J25" s="33" t="s">
        <v>43</v>
      </c>
      <c r="O25" s="36">
        <f>I25*0.21</f>
        <v>0</v>
      </c>
      <c r="P25">
        <v>3</v>
      </c>
    </row>
    <row r="26" spans="1:16" ht="30" x14ac:dyDescent="0.25">
      <c r="A26" s="30" t="s">
        <v>44</v>
      </c>
      <c r="B26" s="37"/>
      <c r="E26" s="32" t="s">
        <v>172</v>
      </c>
      <c r="J26" s="38"/>
    </row>
    <row r="27" spans="1:16" x14ac:dyDescent="0.25">
      <c r="A27" s="30" t="s">
        <v>46</v>
      </c>
      <c r="B27" s="37"/>
      <c r="E27" s="39" t="s">
        <v>206</v>
      </c>
      <c r="J27" s="38"/>
    </row>
    <row r="28" spans="1:16" ht="30" x14ac:dyDescent="0.25">
      <c r="A28" s="30" t="s">
        <v>48</v>
      </c>
      <c r="B28" s="37"/>
      <c r="E28" s="32" t="s">
        <v>207</v>
      </c>
      <c r="J28" s="38"/>
    </row>
    <row r="29" spans="1:16" ht="30" x14ac:dyDescent="0.25">
      <c r="A29" s="30" t="s">
        <v>39</v>
      </c>
      <c r="B29" s="30">
        <v>6</v>
      </c>
      <c r="C29" s="31" t="s">
        <v>208</v>
      </c>
      <c r="D29" s="30" t="s">
        <v>51</v>
      </c>
      <c r="E29" s="32" t="s">
        <v>209</v>
      </c>
      <c r="F29" s="33" t="s">
        <v>71</v>
      </c>
      <c r="G29" s="34">
        <v>3</v>
      </c>
      <c r="H29" s="35">
        <v>0</v>
      </c>
      <c r="I29" s="35">
        <f>ROUND(G29*H29,P4)</f>
        <v>0</v>
      </c>
      <c r="J29" s="33" t="s">
        <v>43</v>
      </c>
      <c r="O29" s="36">
        <f>I29*0.21</f>
        <v>0</v>
      </c>
      <c r="P29">
        <v>3</v>
      </c>
    </row>
    <row r="30" spans="1:16" ht="30" x14ac:dyDescent="0.25">
      <c r="A30" s="30" t="s">
        <v>44</v>
      </c>
      <c r="B30" s="37"/>
      <c r="E30" s="32" t="s">
        <v>172</v>
      </c>
      <c r="J30" s="38"/>
    </row>
    <row r="31" spans="1:16" x14ac:dyDescent="0.25">
      <c r="A31" s="30" t="s">
        <v>46</v>
      </c>
      <c r="B31" s="37"/>
      <c r="E31" s="39" t="s">
        <v>210</v>
      </c>
      <c r="J31" s="38"/>
    </row>
    <row r="32" spans="1:16" ht="45" x14ac:dyDescent="0.25">
      <c r="A32" s="30" t="s">
        <v>48</v>
      </c>
      <c r="B32" s="37"/>
      <c r="E32" s="32" t="s">
        <v>211</v>
      </c>
      <c r="J32" s="38"/>
    </row>
    <row r="33" spans="1:16" x14ac:dyDescent="0.25">
      <c r="A33" s="30" t="s">
        <v>39</v>
      </c>
      <c r="B33" s="30">
        <v>7</v>
      </c>
      <c r="C33" s="31" t="s">
        <v>212</v>
      </c>
      <c r="D33" s="30" t="s">
        <v>51</v>
      </c>
      <c r="E33" s="32" t="s">
        <v>213</v>
      </c>
      <c r="F33" s="33" t="s">
        <v>71</v>
      </c>
      <c r="G33" s="34">
        <v>4</v>
      </c>
      <c r="H33" s="35">
        <v>0</v>
      </c>
      <c r="I33" s="35">
        <f>ROUND(G33*H33,P4)</f>
        <v>0</v>
      </c>
      <c r="J33" s="33" t="s">
        <v>43</v>
      </c>
      <c r="O33" s="36">
        <f>I33*0.21</f>
        <v>0</v>
      </c>
      <c r="P33">
        <v>3</v>
      </c>
    </row>
    <row r="34" spans="1:16" ht="30" x14ac:dyDescent="0.25">
      <c r="A34" s="30" t="s">
        <v>44</v>
      </c>
      <c r="B34" s="37"/>
      <c r="E34" s="32" t="s">
        <v>172</v>
      </c>
      <c r="J34" s="38"/>
    </row>
    <row r="35" spans="1:16" x14ac:dyDescent="0.25">
      <c r="A35" s="30" t="s">
        <v>46</v>
      </c>
      <c r="B35" s="37"/>
      <c r="E35" s="39" t="s">
        <v>206</v>
      </c>
      <c r="J35" s="38"/>
    </row>
    <row r="36" spans="1:16" ht="30" x14ac:dyDescent="0.25">
      <c r="A36" s="30" t="s">
        <v>48</v>
      </c>
      <c r="B36" s="37"/>
      <c r="E36" s="32" t="s">
        <v>207</v>
      </c>
      <c r="J36" s="38"/>
    </row>
    <row r="37" spans="1:16" ht="30" x14ac:dyDescent="0.25">
      <c r="A37" s="30" t="s">
        <v>39</v>
      </c>
      <c r="B37" s="30">
        <v>8</v>
      </c>
      <c r="C37" s="31" t="s">
        <v>214</v>
      </c>
      <c r="D37" s="30" t="s">
        <v>51</v>
      </c>
      <c r="E37" s="32" t="s">
        <v>215</v>
      </c>
      <c r="F37" s="33" t="s">
        <v>115</v>
      </c>
      <c r="G37" s="34">
        <v>890.43799999999999</v>
      </c>
      <c r="H37" s="35">
        <v>0</v>
      </c>
      <c r="I37" s="35">
        <f>ROUND(G37*H37,P4)</f>
        <v>0</v>
      </c>
      <c r="J37" s="33" t="s">
        <v>43</v>
      </c>
      <c r="O37" s="36">
        <f>I37*0.21</f>
        <v>0</v>
      </c>
      <c r="P37">
        <v>3</v>
      </c>
    </row>
    <row r="38" spans="1:16" ht="30" x14ac:dyDescent="0.25">
      <c r="A38" s="30" t="s">
        <v>44</v>
      </c>
      <c r="B38" s="37"/>
      <c r="E38" s="32" t="s">
        <v>172</v>
      </c>
      <c r="J38" s="38"/>
    </row>
    <row r="39" spans="1:16" ht="75" x14ac:dyDescent="0.25">
      <c r="A39" s="30" t="s">
        <v>46</v>
      </c>
      <c r="B39" s="37"/>
      <c r="E39" s="39" t="s">
        <v>216</v>
      </c>
      <c r="J39" s="38"/>
    </row>
    <row r="40" spans="1:16" ht="60" x14ac:dyDescent="0.25">
      <c r="A40" s="30" t="s">
        <v>48</v>
      </c>
      <c r="B40" s="41"/>
      <c r="C40" s="42"/>
      <c r="D40" s="42"/>
      <c r="E40" s="32" t="s">
        <v>217</v>
      </c>
      <c r="F40" s="42"/>
      <c r="G40" s="42"/>
      <c r="H40" s="42"/>
      <c r="I40" s="42"/>
      <c r="J40" s="43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Margins left="0.7" right="0.7" top="0.78740157499999996" bottom="0.78740157499999996" header="0.3" footer="0.3"/>
  <pageSetup fitToHeight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5</vt:i4>
      </vt:variant>
    </vt:vector>
  </HeadingPairs>
  <TitlesOfParts>
    <vt:vector size="5" baseType="lpstr">
      <vt:lpstr>Rekapitulace</vt:lpstr>
      <vt:lpstr>SO 001</vt:lpstr>
      <vt:lpstr>SO 101</vt:lpstr>
      <vt:lpstr>SO 181</vt:lpstr>
      <vt:lpstr>SO 191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Hudec Martin</dc:creator>
  <cp:lastModifiedBy>Hudec Martin</cp:lastModifiedBy>
  <dcterms:created xsi:type="dcterms:W3CDTF">2024-03-02T08:55:24Z</dcterms:created>
  <dcterms:modified xsi:type="dcterms:W3CDTF">2024-03-02T08:55:56Z</dcterms:modified>
</cp:coreProperties>
</file>